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G:\Cuma\CEDRIC\Barème d'entraide\"/>
    </mc:Choice>
  </mc:AlternateContent>
  <workbookProtection workbookAlgorithmName="SHA-512" workbookHashValue="07Zj6b1sZv7YDqIMvoDrOBFzEzkwRa/TCLGPa9g4+/sxMc0GKXT0d4yjEyRdxBe5XHSfJdAST9/Ov9mbPBZkrQ==" workbookSaltValue="XF6O+MhEWMrtfUd8tpe/sA==" workbookSpinCount="100000" lockStructure="1"/>
  <bookViews>
    <workbookView xWindow="0" yWindow="0" windowWidth="28800" windowHeight="11835" tabRatio="705"/>
  </bookViews>
  <sheets>
    <sheet name="Notice" sheetId="1" r:id="rId1"/>
    <sheet name="Exemple" sheetId="2" r:id="rId2"/>
    <sheet name="Automoteur" sheetId="3" r:id="rId3"/>
    <sheet name="Outils" sheetId="17" r:id="rId4"/>
    <sheet name="Sources" sheetId="11" state="hidden"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11" l="1"/>
  <c r="N57" i="11"/>
  <c r="J58" i="11"/>
  <c r="N58" i="11"/>
  <c r="J59" i="11"/>
  <c r="J60" i="11" s="1"/>
  <c r="N59" i="11"/>
  <c r="N61" i="11"/>
  <c r="J62" i="11"/>
  <c r="N62" i="11"/>
  <c r="J63" i="11"/>
  <c r="N63" i="11"/>
  <c r="J64" i="11"/>
  <c r="N65" i="11"/>
  <c r="J66" i="11"/>
  <c r="N66" i="11"/>
  <c r="J67" i="11"/>
  <c r="J68" i="11"/>
  <c r="N68" i="11"/>
  <c r="J70" i="11"/>
  <c r="N70" i="11"/>
  <c r="J71" i="11"/>
  <c r="N71" i="11"/>
  <c r="N72" i="11"/>
  <c r="J73" i="11"/>
  <c r="J76" i="11"/>
  <c r="J77" i="11"/>
  <c r="J83" i="11"/>
  <c r="J84" i="11"/>
  <c r="J85" i="11"/>
  <c r="J87" i="11"/>
  <c r="J88" i="11"/>
  <c r="J89" i="11"/>
  <c r="J90" i="11"/>
  <c r="J91" i="11"/>
  <c r="J92" i="11"/>
  <c r="J94" i="11"/>
  <c r="J96" i="11"/>
  <c r="J97" i="11"/>
  <c r="J98" i="11"/>
  <c r="J99" i="11"/>
  <c r="C98" i="11"/>
  <c r="F33" i="2" s="1"/>
  <c r="C97" i="11"/>
  <c r="F53" i="2" s="1"/>
  <c r="C96" i="11"/>
  <c r="E44" i="2" s="1"/>
  <c r="C94" i="11"/>
  <c r="E53" i="2" s="1"/>
  <c r="C92" i="11"/>
  <c r="E46" i="2" s="1"/>
  <c r="C91" i="11"/>
  <c r="E45" i="2" s="1"/>
  <c r="C90" i="11"/>
  <c r="D42" i="2" s="1"/>
  <c r="C89" i="11"/>
  <c r="E39" i="2" s="1"/>
  <c r="C88" i="11"/>
  <c r="E38" i="2" s="1"/>
  <c r="C87" i="11"/>
  <c r="E37" i="2" s="1"/>
  <c r="C85" i="11"/>
  <c r="D32" i="2" s="1"/>
  <c r="C84" i="11"/>
  <c r="D31" i="2" s="1"/>
  <c r="C83" i="11"/>
  <c r="D30" i="2" s="1"/>
  <c r="J86" i="11" s="1"/>
  <c r="F55" i="3"/>
  <c r="E46" i="3"/>
  <c r="F39" i="3"/>
  <c r="C77" i="11"/>
  <c r="F34" i="3" s="1"/>
  <c r="C76" i="11"/>
  <c r="F54" i="3" s="1"/>
  <c r="C73" i="11"/>
  <c r="E54" i="3" s="1"/>
  <c r="C71" i="11"/>
  <c r="E47" i="3" s="1"/>
  <c r="C70" i="11"/>
  <c r="C68" i="11"/>
  <c r="E40" i="3" s="1"/>
  <c r="C67" i="11"/>
  <c r="E39" i="3" s="1"/>
  <c r="C66" i="11"/>
  <c r="E38" i="3" s="1"/>
  <c r="C64" i="11"/>
  <c r="D33" i="3" s="1"/>
  <c r="C63" i="11"/>
  <c r="D32" i="3" s="1"/>
  <c r="C62" i="11"/>
  <c r="D31" i="3" s="1"/>
  <c r="J65" i="11" s="1"/>
  <c r="G72" i="11"/>
  <c r="F33" i="17" s="1"/>
  <c r="G71" i="11"/>
  <c r="F32" i="17" s="1"/>
  <c r="G68" i="11"/>
  <c r="E53" i="17" s="1"/>
  <c r="G66" i="11"/>
  <c r="E46" i="17" s="1"/>
  <c r="G65" i="11"/>
  <c r="E45" i="17" s="1"/>
  <c r="G63" i="11"/>
  <c r="E39" i="17" s="1"/>
  <c r="G62" i="11"/>
  <c r="E38" i="17" s="1"/>
  <c r="G61" i="11"/>
  <c r="E37" i="17" s="1"/>
  <c r="G59" i="11"/>
  <c r="D32" i="17" s="1"/>
  <c r="G58" i="11"/>
  <c r="D31" i="17" s="1"/>
  <c r="G57" i="11"/>
  <c r="D30" i="17" s="1"/>
  <c r="N60" i="11" s="1"/>
  <c r="G56" i="11"/>
  <c r="E20" i="17" s="1"/>
  <c r="J72" i="11" l="1"/>
  <c r="N67" i="11"/>
  <c r="J93" i="11"/>
  <c r="N54" i="11"/>
  <c r="G54" i="11"/>
  <c r="F32" i="2"/>
  <c r="F38" i="2"/>
  <c r="F37" i="2"/>
  <c r="F39" i="2"/>
  <c r="F51" i="2"/>
  <c r="C86" i="11"/>
  <c r="F46" i="2"/>
  <c r="F54" i="2"/>
  <c r="F44" i="2"/>
  <c r="F52" i="2"/>
  <c r="F45" i="2"/>
  <c r="C93" i="11"/>
  <c r="E51" i="2" s="1"/>
  <c r="F38" i="17"/>
  <c r="F44" i="17"/>
  <c r="F45" i="17"/>
  <c r="F52" i="17"/>
  <c r="F40" i="3"/>
  <c r="F47" i="3"/>
  <c r="F53" i="17"/>
  <c r="F37" i="17"/>
  <c r="C65" i="11"/>
  <c r="D34" i="3" s="1"/>
  <c r="J61" i="11" s="1"/>
  <c r="F33" i="3"/>
  <c r="F39" i="17"/>
  <c r="F51" i="17"/>
  <c r="F52" i="3"/>
  <c r="F46" i="17"/>
  <c r="F54" i="17"/>
  <c r="G60" i="11"/>
  <c r="D33" i="17" s="1"/>
  <c r="G55" i="11" s="1"/>
  <c r="D34" i="17" s="1"/>
  <c r="F45" i="3"/>
  <c r="F53" i="3"/>
  <c r="F38" i="3"/>
  <c r="F46" i="3"/>
  <c r="G67" i="11"/>
  <c r="E51" i="17" s="1"/>
  <c r="C72" i="11"/>
  <c r="C59" i="11"/>
  <c r="C60" i="11" s="1"/>
  <c r="E20" i="3" s="1"/>
  <c r="C58" i="11"/>
  <c r="B28" i="17"/>
  <c r="D10" i="17"/>
  <c r="N55" i="11" l="1"/>
  <c r="J56" i="11"/>
  <c r="J57" i="11" s="1"/>
  <c r="J69" i="11"/>
  <c r="D33" i="2"/>
  <c r="J82" i="11" s="1"/>
  <c r="C69" i="11"/>
  <c r="E45" i="3" s="1"/>
  <c r="J75" i="11" s="1"/>
  <c r="E52" i="3"/>
  <c r="C56" i="11"/>
  <c r="C57" i="11" s="1"/>
  <c r="D43" i="3" s="1"/>
  <c r="D42" i="17"/>
  <c r="N64" i="11" s="1"/>
  <c r="D10" i="3"/>
  <c r="C61" i="11"/>
  <c r="D35" i="3" s="1"/>
  <c r="C82" i="11" l="1"/>
  <c r="D34" i="2" s="1"/>
  <c r="C75" i="11"/>
  <c r="E53" i="3" s="1"/>
  <c r="J74" i="11" s="1"/>
  <c r="G64" i="11"/>
  <c r="E44" i="17" l="1"/>
  <c r="G70" i="11" s="1"/>
  <c r="C74" i="11"/>
  <c r="E55" i="3" s="1"/>
  <c r="E52" i="17" l="1"/>
  <c r="G69" i="11" l="1"/>
  <c r="E54" i="17" s="1"/>
  <c r="N69" i="11"/>
  <c r="D10" i="2" l="1"/>
  <c r="B29" i="3" l="1"/>
  <c r="B28" i="2"/>
  <c r="C99" i="11" l="1"/>
  <c r="E52" i="2" s="1"/>
  <c r="J95" i="11" s="1"/>
  <c r="C95" i="11" l="1"/>
  <c r="E54" i="2" s="1"/>
</calcChain>
</file>

<file path=xl/sharedStrings.xml><?xml version="1.0" encoding="utf-8"?>
<sst xmlns="http://schemas.openxmlformats.org/spreadsheetml/2006/main" count="386" uniqueCount="131">
  <si>
    <t>valeur à renseigner</t>
  </si>
  <si>
    <t>valeur calculée ou report automatique</t>
  </si>
  <si>
    <t>Calculez le coût d'utilisation de votre matériel</t>
  </si>
  <si>
    <t>Saisissez vos informations dans les cellules jaunes :</t>
  </si>
  <si>
    <t>En quelle année sommes nous ?</t>
  </si>
  <si>
    <t>Intitulé de votre matériel</t>
  </si>
  <si>
    <t>Tracteur  100 ch</t>
  </si>
  <si>
    <t>Année de 1ère mise en service du matériel neuf</t>
  </si>
  <si>
    <t>date de 1ère mise sur le marché</t>
  </si>
  <si>
    <t>En quelle année l'avez-vous acheté ?</t>
  </si>
  <si>
    <t>Différent de l'année de mise en service si le matériel a été acheté d'occasion</t>
  </si>
  <si>
    <t>Valeur d'achat (en € HT)</t>
  </si>
  <si>
    <t>Valeur que vous l'avez acheté neuf ou d'occasion</t>
  </si>
  <si>
    <t>Valeur de revente estimez par vous en (1)</t>
  </si>
  <si>
    <t>voir (1) ci-dessous</t>
  </si>
  <si>
    <t>prévisionnel, indiquez le nombre d'années restant</t>
  </si>
  <si>
    <t>Taux d'actualisation en% (valeur de référence --------------&gt;)</t>
  </si>
  <si>
    <t>Permet d'actualisation la valeur d'achat du matériel</t>
  </si>
  <si>
    <t>Puissance (pour tracteur et automoteur)</t>
  </si>
  <si>
    <r>
      <t>Unité d'utilisation annuelle (heure, hectare, m</t>
    </r>
    <r>
      <rPr>
        <vertAlign val="superscript"/>
        <sz val="12"/>
        <rFont val="Arial"/>
        <family val="2"/>
      </rPr>
      <t>3</t>
    </r>
    <r>
      <rPr>
        <sz val="12"/>
        <rFont val="Arial"/>
        <family val="2"/>
      </rPr>
      <t>, …)</t>
    </r>
  </si>
  <si>
    <t>heure</t>
  </si>
  <si>
    <t>Nombre d'unités d'utilisation annuelle</t>
  </si>
  <si>
    <t>Taux d'intérêt en % (valeur de référence   --------------------&gt;)</t>
  </si>
  <si>
    <t>moyenne entre taux d'emprunt et taux de placement bancaire</t>
  </si>
  <si>
    <r>
      <t>Montant annuel d'assurance</t>
    </r>
    <r>
      <rPr>
        <sz val="9"/>
        <rFont val="Arial"/>
        <family val="2"/>
      </rPr>
      <t xml:space="preserve"> (tracteur, automoteur et certains matériels)</t>
    </r>
  </si>
  <si>
    <t>faire une moyenne sur plusieurs années</t>
  </si>
  <si>
    <t>Prix de référence du carburant (€/litre)</t>
  </si>
  <si>
    <t>Débit de chantier en unité d'utilisation annuelle/h</t>
  </si>
  <si>
    <t>Coût de référence de votre main d'œuvre (€/h)</t>
  </si>
  <si>
    <t>(1) Pour estimer cette valeur à venir (lorsque vous revendrez votre matériel) prenez en référence sur le marché de l'occasion aujourd'hui, celle d'un matériel équivalent, avec le même niveau d'usure (âge et nombre d'heures). A défaut, une valeur de revente calculée arythmétiquement est affichée</t>
  </si>
  <si>
    <t>(2) Coef. moyen pour le calcul de consommation : tracteur &lt;140 ch : 35%, tracteur&gt;140 ch : 50%, tracteur au labour : 70%, automoteur de récolte : 70%, automoteur de pulvérisation : 40%</t>
  </si>
  <si>
    <t>(4) Correspond au nombre d'années pris en compte pour le calcul d'amortissement</t>
  </si>
  <si>
    <t>Valeurs</t>
  </si>
  <si>
    <t>Coût</t>
  </si>
  <si>
    <t>Unité</t>
  </si>
  <si>
    <t>Temps de présence sur l'exploitation depuis l'achat</t>
  </si>
  <si>
    <t>Nombre d'unités d'utilisation moyen/ an</t>
  </si>
  <si>
    <t>Valeur d'achat actualisée (€ HT)</t>
  </si>
  <si>
    <t>en</t>
  </si>
  <si>
    <t>Valeur résiduelle/revente estimée</t>
  </si>
  <si>
    <t>Charges fixes</t>
  </si>
  <si>
    <t>Amortissement</t>
  </si>
  <si>
    <t>Frais financiers</t>
  </si>
  <si>
    <t>Assurance</t>
  </si>
  <si>
    <t>Charges variables</t>
  </si>
  <si>
    <t>Consommation moyenne (litres/h)</t>
  </si>
  <si>
    <t>Carburant</t>
  </si>
  <si>
    <t>Entretien</t>
  </si>
  <si>
    <t>Réparation</t>
  </si>
  <si>
    <t>Coûts</t>
  </si>
  <si>
    <t>Matériel</t>
  </si>
  <si>
    <t>Main d'œuvre</t>
  </si>
  <si>
    <t>Total</t>
  </si>
  <si>
    <t>Prix du carburant (€/litre) (valeur de référence --------------&gt;)</t>
  </si>
  <si>
    <t>Coefficient de charge du moteur (2)</t>
  </si>
  <si>
    <t>Débit de chantier  en unité d'utilisation annuelle/h</t>
  </si>
  <si>
    <t>Coût de votre main d'œuvre (€/h) (valeur de référence -----&gt;)</t>
  </si>
  <si>
    <t>(1) Pour estimer cette valeur à venir (lorsque vous revendrez votre matériel) prenez en référence sur le marché de l'occasion aujourd'hui, celle d'un matériel équivalent, avec le même niveau d'usure (âge et nombre d'heures). A défaut, une valeur de revente calculée arythmétiquement est affichée dans le tableau</t>
  </si>
  <si>
    <t>(2) Coef. moyen pour le calcul de consommation : tracteur &lt;130 ch : 35%, tracteur&gt;130 ch : 50%, tracteur au labour : 80%, automoteur de récolte : 70%, automoteur de pulvérisation : 40%</t>
  </si>
  <si>
    <t>Tracteur</t>
  </si>
  <si>
    <t>Faucheuse</t>
  </si>
  <si>
    <t>ha</t>
  </si>
  <si>
    <t>Temps amortissement prévu</t>
  </si>
  <si>
    <t>Déchaumeur</t>
  </si>
  <si>
    <t>Faneur</t>
  </si>
  <si>
    <t>Andaineur</t>
  </si>
  <si>
    <t>Enrubanneuse</t>
  </si>
  <si>
    <t>Sous soleuse</t>
  </si>
  <si>
    <t>Décompacteur</t>
  </si>
  <si>
    <t>Charrue simple</t>
  </si>
  <si>
    <t>Charrue réversibles</t>
  </si>
  <si>
    <t>Cultivateur</t>
  </si>
  <si>
    <t>Herses plates</t>
  </si>
  <si>
    <t>Vibroculteur</t>
  </si>
  <si>
    <t>Strip-Till</t>
  </si>
  <si>
    <t>Cover-crop</t>
  </si>
  <si>
    <t>Rouleaux</t>
  </si>
  <si>
    <t>Cultivateur rotatif / houe rotative</t>
  </si>
  <si>
    <t>Herse rotative</t>
  </si>
  <si>
    <t>Herse alternative</t>
  </si>
  <si>
    <t xml:space="preserve">Semoir céréales </t>
  </si>
  <si>
    <t>Semoir semis simplifié</t>
  </si>
  <si>
    <t>Semoir pour semis direct</t>
  </si>
  <si>
    <t>Semoir Monograines</t>
  </si>
  <si>
    <t>Combiné de semis</t>
  </si>
  <si>
    <t>Herse émousseuse &amp; ébouseuse</t>
  </si>
  <si>
    <t>Herse étrille</t>
  </si>
  <si>
    <t>Houe rotative / roto étrille</t>
  </si>
  <si>
    <t>Bineuse à dents</t>
  </si>
  <si>
    <t>Ecimeuse</t>
  </si>
  <si>
    <t>Désherbeur thermique</t>
  </si>
  <si>
    <t>Broyeur de végétaux</t>
  </si>
  <si>
    <t>Epareuse</t>
  </si>
  <si>
    <t>Malaxeur de lisier</t>
  </si>
  <si>
    <t>Tonne à lisier</t>
  </si>
  <si>
    <t>Epandeur à fumier</t>
  </si>
  <si>
    <t>Distributeur d'engrais</t>
  </si>
  <si>
    <t>Distributeur enfouisseur d'engrais</t>
  </si>
  <si>
    <t>Automoteur</t>
  </si>
  <si>
    <t>Moissonneuse batteuse</t>
  </si>
  <si>
    <t>Ensileuse</t>
  </si>
  <si>
    <t>Faucheuse conditionneuse</t>
  </si>
  <si>
    <t>Presse à balles rondes</t>
  </si>
  <si>
    <t>Mélangeuse désileuse</t>
  </si>
  <si>
    <t>Dérouleuse</t>
  </si>
  <si>
    <t>Télescopique</t>
  </si>
  <si>
    <t>Tracteur chargeur</t>
  </si>
  <si>
    <t>Plateau fourrager</t>
  </si>
  <si>
    <t>Fourgon bétaillère</t>
  </si>
  <si>
    <t>Benne</t>
  </si>
  <si>
    <t>Bétaillère</t>
  </si>
  <si>
    <t>Cage de contention</t>
  </si>
  <si>
    <t>Amortissement total prévu</t>
  </si>
  <si>
    <t>Formule calcul consommation tracteur</t>
  </si>
  <si>
    <t>Formule calcul consommation tracteur ou fourgon bétaillère</t>
  </si>
  <si>
    <t>Onglet Automoteur</t>
  </si>
  <si>
    <t>Formule calcul taux de charge moteur en fonction de la puissance</t>
  </si>
  <si>
    <t>Formule calcul taux de charge moteur du choix automoteur</t>
  </si>
  <si>
    <t>Consommation moyenne (litres/h) outils</t>
  </si>
  <si>
    <t>Valeur résiduelle/revente estimée automoteur</t>
  </si>
  <si>
    <t>Valeur résiduelle/revente estimée outils</t>
  </si>
  <si>
    <t>Onglet outils</t>
  </si>
  <si>
    <t>Année</t>
  </si>
  <si>
    <t xml:space="preserve">Coefficient de charge du moteur  </t>
  </si>
  <si>
    <t>Onglet Exemple</t>
  </si>
  <si>
    <t>Frais d'entretien moyen par an (1)</t>
  </si>
  <si>
    <t>Frais de réparation moyen par an (1)</t>
  </si>
  <si>
    <t>(1) En l'absence de références, reportez vous aux valeurs du barème d'entraide.</t>
  </si>
  <si>
    <t xml:space="preserve">Coefficient de charge du moteur </t>
  </si>
  <si>
    <t>Valeur par défaut non modifiable</t>
  </si>
  <si>
    <t xml:space="preserve">        Calculez le coût d'utilisation de votre matériel</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</si>
</sst>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0.00\ &quot;€&quot;;[Red]\-#,##0.00\ &quot;€&quot;"/>
    <numFmt numFmtId="44" formatCode="_-* #,##0.00\ &quot;€&quot;_-;\-* #,##0.00\ &quot;€&quot;_-;_-* &quot;-&quot;??\ &quot;€&quot;_-;_-@_-"/>
    <numFmt numFmtId="164" formatCode="0.0%"/>
    <numFmt numFmtId="165" formatCode="#,##0.0&quot; ha/h&quot;"/>
    <numFmt numFmtId="166" formatCode="0&quot; ans&quot;"/>
    <numFmt numFmtId="167" formatCode="#,##0&quot;&quot;"/>
    <numFmt numFmtId="168" formatCode="#,##0\ &quot;€&quot;"/>
    <numFmt numFmtId="169" formatCode="#,##0&quot; €&quot;"/>
    <numFmt numFmtId="170" formatCode="#,##0&quot; F/an&quot;"/>
    <numFmt numFmtId="171" formatCode="#,##0\ _F"/>
    <numFmt numFmtId="172" formatCode="#,##0.00&quot;€/&quot;"/>
    <numFmt numFmtId="173" formatCode="#,##0.0&quot; F/h&quot;"/>
    <numFmt numFmtId="174" formatCode="#,##0.00&quot;€/h&quot;"/>
    <numFmt numFmtId="175" formatCode="#,##0&quot; F/h&quot;"/>
    <numFmt numFmtId="176" formatCode="#,##0&quot; €/&quot;"/>
    <numFmt numFmtId="177" formatCode="#,##0.0&quot; F/ha&quot;"/>
    <numFmt numFmtId="178" formatCode="_-* #,##0\ &quot;€&quot;_-;\-* #,##0\ &quot;€&quot;_-;_-* &quot;-&quot;??\ &quot;€&quot;_-;_-@_-"/>
  </numFmts>
  <fonts count="33" x14ac:knownFonts="1">
    <font>
      <sz val="11"/>
      <color theme="1"/>
      <name val="Calibri"/>
      <family val="2"/>
      <scheme val="minor"/>
    </font>
    <font>
      <sz val="10"/>
      <name val="Arial"/>
      <family val="2"/>
    </font>
    <font>
      <i/>
      <sz val="18"/>
      <name val="Impact"/>
      <family val="2"/>
    </font>
    <font>
      <sz val="9"/>
      <name val="Times New Roman"/>
      <family val="1"/>
    </font>
    <font>
      <i/>
      <u/>
      <sz val="12"/>
      <name val="Impact"/>
      <family val="2"/>
    </font>
    <font>
      <i/>
      <sz val="12"/>
      <name val="Impact"/>
      <family val="2"/>
    </font>
    <font>
      <sz val="12"/>
      <name val="Arial"/>
      <family val="2"/>
    </font>
    <font>
      <sz val="12"/>
      <name val="Impact"/>
      <family val="2"/>
    </font>
    <font>
      <vertAlign val="superscript"/>
      <sz val="12"/>
      <name val="Arial"/>
      <family val="2"/>
    </font>
    <font>
      <sz val="9"/>
      <name val="Arial"/>
      <family val="2"/>
    </font>
    <font>
      <i/>
      <sz val="24"/>
      <name val="Impact"/>
      <family val="2"/>
    </font>
    <font>
      <sz val="14"/>
      <name val="Impact"/>
      <family val="2"/>
    </font>
    <font>
      <b/>
      <sz val="12"/>
      <name val="Arial"/>
      <family val="2"/>
    </font>
    <font>
      <b/>
      <sz val="9"/>
      <name val="Arial Narrow"/>
      <family val="2"/>
    </font>
    <font>
      <sz val="10"/>
      <name val="Times New Roman"/>
      <family val="1"/>
    </font>
    <font>
      <u/>
      <sz val="12"/>
      <name val="Impact"/>
      <family val="2"/>
    </font>
    <font>
      <b/>
      <sz val="10"/>
      <name val="Arial"/>
      <family val="2"/>
    </font>
    <font>
      <sz val="10"/>
      <name val="Arial"/>
      <family val="2"/>
    </font>
    <font>
      <sz val="16"/>
      <name val="Impact"/>
      <family val="2"/>
    </font>
    <font>
      <sz val="10"/>
      <name val="MS Sans Serif"/>
    </font>
    <font>
      <sz val="11"/>
      <color theme="1"/>
      <name val="Calibri"/>
      <family val="2"/>
      <scheme val="minor"/>
    </font>
    <font>
      <b/>
      <sz val="11"/>
      <color theme="1"/>
      <name val="Calibri"/>
      <family val="2"/>
      <scheme val="minor"/>
    </font>
    <font>
      <b/>
      <sz val="9"/>
      <name val="Times New Roman"/>
      <family val="1"/>
    </font>
    <font>
      <b/>
      <i/>
      <sz val="12"/>
      <name val="Impact"/>
      <family val="2"/>
    </font>
    <font>
      <b/>
      <sz val="12"/>
      <name val="Impact"/>
      <family val="2"/>
    </font>
    <font>
      <b/>
      <sz val="9"/>
      <name val="Arial"/>
      <family val="2"/>
    </font>
    <font>
      <b/>
      <i/>
      <sz val="24"/>
      <name val="Impact"/>
      <family val="2"/>
    </font>
    <font>
      <b/>
      <sz val="14"/>
      <name val="Impact"/>
      <family val="2"/>
    </font>
    <font>
      <b/>
      <sz val="10"/>
      <name val="Times New Roman"/>
      <family val="1"/>
    </font>
    <font>
      <b/>
      <u/>
      <sz val="12"/>
      <name val="Impact"/>
      <family val="2"/>
    </font>
    <font>
      <b/>
      <sz val="12"/>
      <color indexed="12"/>
      <name val="Arial"/>
      <family val="2"/>
    </font>
    <font>
      <b/>
      <sz val="20"/>
      <name val="Matura MT Script Capitals"/>
      <family val="4"/>
    </font>
    <font>
      <b/>
      <sz val="16"/>
      <name val="Impact"/>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9"/>
        <bgColor indexed="64"/>
      </patternFill>
    </fill>
    <fill>
      <patternFill patternType="solid">
        <fgColor rgb="FF00FF0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2" tint="-0.499984740745262"/>
        <bgColor indexed="64"/>
      </patternFill>
    </fill>
  </fills>
  <borders count="30">
    <border>
      <left/>
      <right/>
      <top/>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medium">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8" fontId="19" fillId="0" borderId="0" applyFont="0" applyFill="0" applyBorder="0" applyAlignment="0" applyProtection="0"/>
    <xf numFmtId="9" fontId="20" fillId="0" borderId="0" applyFont="0" applyFill="0" applyBorder="0" applyAlignment="0" applyProtection="0"/>
    <xf numFmtId="44" fontId="20" fillId="0" borderId="0" applyFont="0" applyFill="0" applyBorder="0" applyAlignment="0" applyProtection="0"/>
  </cellStyleXfs>
  <cellXfs count="271">
    <xf numFmtId="0" fontId="0" fillId="0" borderId="0" xfId="0"/>
    <xf numFmtId="0" fontId="0" fillId="2" borderId="0" xfId="0" applyFill="1"/>
    <xf numFmtId="0" fontId="1" fillId="0" borderId="0" xfId="0" applyFont="1" applyAlignment="1">
      <alignment horizontal="left"/>
    </xf>
    <xf numFmtId="0" fontId="0" fillId="3" borderId="0" xfId="0" applyFill="1"/>
    <xf numFmtId="0" fontId="1" fillId="0" borderId="0" xfId="0" applyFont="1"/>
    <xf numFmtId="0" fontId="0" fillId="0" borderId="0" xfId="0" applyProtection="1"/>
    <xf numFmtId="0" fontId="3" fillId="0" borderId="0" xfId="0" applyFont="1" applyProtection="1"/>
    <xf numFmtId="0" fontId="5" fillId="0" borderId="0" xfId="0" applyFont="1" applyBorder="1" applyAlignment="1" applyProtection="1">
      <alignment horizontal="center"/>
    </xf>
    <xf numFmtId="0" fontId="6" fillId="0" borderId="0" xfId="0" applyFont="1" applyProtection="1"/>
    <xf numFmtId="0" fontId="7" fillId="3" borderId="3" xfId="0" applyFont="1" applyFill="1" applyBorder="1" applyAlignment="1" applyProtection="1">
      <alignment horizontal="center"/>
    </xf>
    <xf numFmtId="0" fontId="5" fillId="0" borderId="0" xfId="0" applyFont="1" applyFill="1" applyBorder="1" applyAlignment="1" applyProtection="1">
      <alignment horizontal="center"/>
    </xf>
    <xf numFmtId="0" fontId="0" fillId="0" borderId="0" xfId="0" applyFill="1" applyBorder="1" applyAlignment="1" applyProtection="1">
      <alignment horizontal="center"/>
    </xf>
    <xf numFmtId="0" fontId="9" fillId="0" borderId="0" xfId="0" applyFont="1" applyProtection="1"/>
    <xf numFmtId="0" fontId="9" fillId="0" borderId="0" xfId="0" applyFont="1" applyBorder="1" applyAlignment="1" applyProtection="1">
      <alignment horizontal="left"/>
    </xf>
    <xf numFmtId="0" fontId="9" fillId="0" borderId="0" xfId="0" applyFont="1" applyAlignment="1" applyProtection="1">
      <alignment horizontal="left"/>
    </xf>
    <xf numFmtId="0" fontId="10" fillId="0" borderId="0" xfId="0" applyFont="1" applyBorder="1" applyAlignment="1" applyProtection="1">
      <alignment horizontal="center"/>
    </xf>
    <xf numFmtId="0" fontId="3" fillId="0" borderId="0" xfId="0" applyFont="1" applyBorder="1" applyProtection="1"/>
    <xf numFmtId="0" fontId="6" fillId="0" borderId="0" xfId="0" applyFont="1" applyBorder="1" applyAlignment="1" applyProtection="1">
      <alignment horizontal="left"/>
    </xf>
    <xf numFmtId="0" fontId="0" fillId="0" borderId="0" xfId="0" applyProtection="1">
      <protection locked="0"/>
    </xf>
    <xf numFmtId="0" fontId="4" fillId="0" borderId="0" xfId="0" applyFont="1" applyBorder="1" applyAlignment="1" applyProtection="1">
      <alignment horizontal="left"/>
      <protection locked="0"/>
    </xf>
    <xf numFmtId="0" fontId="5" fillId="0" borderId="0" xfId="0" applyFont="1" applyBorder="1" applyAlignment="1" applyProtection="1">
      <alignment horizontal="center"/>
      <protection locked="0"/>
    </xf>
    <xf numFmtId="0" fontId="6" fillId="0" borderId="0" xfId="0" applyFont="1" applyProtection="1">
      <protection locked="0"/>
    </xf>
    <xf numFmtId="0" fontId="6" fillId="0" borderId="0" xfId="0" applyFont="1" applyBorder="1" applyAlignment="1" applyProtection="1">
      <alignment horizontal="left"/>
      <protection locked="0"/>
    </xf>
    <xf numFmtId="0" fontId="1" fillId="0" borderId="0" xfId="0" applyFont="1" applyAlignment="1" applyProtection="1">
      <protection locked="0"/>
    </xf>
    <xf numFmtId="0" fontId="5"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9" fillId="0" borderId="0" xfId="0" applyFont="1" applyProtection="1">
      <protection locked="0"/>
    </xf>
    <xf numFmtId="0" fontId="3" fillId="0" borderId="0" xfId="0" applyFont="1" applyProtection="1">
      <protection locked="0"/>
    </xf>
    <xf numFmtId="0" fontId="3" fillId="0" borderId="0" xfId="0" applyFont="1" applyBorder="1" applyProtection="1">
      <protection locked="0"/>
    </xf>
    <xf numFmtId="0" fontId="0" fillId="0" borderId="29" xfId="0" applyBorder="1"/>
    <xf numFmtId="0" fontId="0" fillId="0" borderId="29" xfId="0" applyFill="1" applyBorder="1"/>
    <xf numFmtId="0" fontId="6" fillId="0" borderId="0" xfId="0" applyFont="1" applyBorder="1" applyAlignment="1" applyProtection="1">
      <alignment horizontal="left"/>
    </xf>
    <xf numFmtId="0" fontId="4" fillId="0" borderId="0" xfId="0" applyFont="1" applyBorder="1" applyAlignment="1" applyProtection="1">
      <alignment horizontal="left"/>
    </xf>
    <xf numFmtId="0" fontId="1" fillId="0" borderId="0" xfId="0" applyFont="1" applyAlignment="1" applyProtection="1"/>
    <xf numFmtId="0" fontId="0" fillId="5" borderId="29" xfId="0" applyFill="1" applyBorder="1"/>
    <xf numFmtId="9" fontId="0" fillId="0" borderId="0" xfId="2" applyFont="1"/>
    <xf numFmtId="9" fontId="0" fillId="0" borderId="29" xfId="2" applyFont="1" applyBorder="1"/>
    <xf numFmtId="2" fontId="0" fillId="0" borderId="0" xfId="2" applyNumberFormat="1" applyFont="1"/>
    <xf numFmtId="2" fontId="0" fillId="0" borderId="29" xfId="2" applyNumberFormat="1" applyFont="1" applyBorder="1"/>
    <xf numFmtId="178" fontId="0" fillId="0" borderId="29" xfId="3" applyNumberFormat="1" applyFont="1" applyBorder="1"/>
    <xf numFmtId="2" fontId="0" fillId="0" borderId="29" xfId="2" applyNumberFormat="1" applyFont="1" applyBorder="1" applyAlignment="1">
      <alignment horizontal="right"/>
    </xf>
    <xf numFmtId="178" fontId="0" fillId="0" borderId="29" xfId="3" applyNumberFormat="1" applyFont="1" applyBorder="1" applyAlignment="1">
      <alignment horizontal="right"/>
    </xf>
    <xf numFmtId="9" fontId="0" fillId="0" borderId="29" xfId="2" applyFont="1" applyBorder="1" applyAlignment="1">
      <alignment horizontal="right"/>
    </xf>
    <xf numFmtId="1" fontId="0" fillId="0" borderId="29" xfId="2" applyNumberFormat="1" applyFont="1" applyBorder="1" applyAlignment="1">
      <alignment horizontal="right"/>
    </xf>
    <xf numFmtId="2" fontId="0" fillId="0" borderId="29" xfId="0" applyNumberFormat="1" applyBorder="1" applyAlignment="1">
      <alignment horizontal="right"/>
    </xf>
    <xf numFmtId="0" fontId="0" fillId="0" borderId="29" xfId="0" applyBorder="1" applyAlignment="1">
      <alignment horizontal="right"/>
    </xf>
    <xf numFmtId="1" fontId="0" fillId="0" borderId="29" xfId="0" applyNumberFormat="1" applyBorder="1" applyAlignment="1">
      <alignment horizontal="right"/>
    </xf>
    <xf numFmtId="0" fontId="0" fillId="0" borderId="29" xfId="2" applyNumberFormat="1" applyFont="1" applyBorder="1"/>
    <xf numFmtId="0" fontId="0" fillId="7" borderId="29" xfId="0" applyFill="1" applyBorder="1"/>
    <xf numFmtId="0" fontId="0" fillId="7" borderId="29" xfId="0" applyFill="1" applyBorder="1" applyAlignment="1">
      <alignment horizontal="right"/>
    </xf>
    <xf numFmtId="0" fontId="0" fillId="8" borderId="0" xfId="0" applyFill="1"/>
    <xf numFmtId="0" fontId="11" fillId="0" borderId="9" xfId="0" applyFont="1" applyBorder="1" applyAlignment="1" applyProtection="1">
      <alignment horizontal="center" vertical="center"/>
      <protection hidden="1"/>
    </xf>
    <xf numFmtId="0" fontId="11" fillId="0" borderId="10" xfId="0" applyFont="1" applyBorder="1" applyAlignment="1" applyProtection="1">
      <alignment horizontal="center" vertical="center" shrinkToFit="1"/>
      <protection hidden="1"/>
    </xf>
    <xf numFmtId="0" fontId="11" fillId="0" borderId="11" xfId="0" applyFont="1" applyBorder="1" applyProtection="1">
      <protection hidden="1"/>
    </xf>
    <xf numFmtId="0" fontId="12" fillId="0" borderId="0" xfId="0" applyFont="1" applyBorder="1" applyProtection="1">
      <protection hidden="1"/>
    </xf>
    <xf numFmtId="0" fontId="0" fillId="0" borderId="12" xfId="0" applyBorder="1" applyProtection="1">
      <protection hidden="1"/>
    </xf>
    <xf numFmtId="0" fontId="13" fillId="0" borderId="12" xfId="0" applyFont="1" applyBorder="1" applyAlignment="1" applyProtection="1">
      <alignment horizontal="center" vertical="center"/>
      <protection hidden="1"/>
    </xf>
    <xf numFmtId="165" fontId="11" fillId="0" borderId="13" xfId="0" applyNumberFormat="1" applyFont="1" applyBorder="1" applyAlignment="1" applyProtection="1">
      <alignment horizontal="center" vertical="center"/>
      <protection hidden="1"/>
    </xf>
    <xf numFmtId="0" fontId="3" fillId="0" borderId="11" xfId="0" applyFont="1" applyBorder="1" applyAlignment="1" applyProtection="1">
      <alignment vertical="center"/>
      <protection hidden="1"/>
    </xf>
    <xf numFmtId="0" fontId="1" fillId="0" borderId="0" xfId="0" applyFont="1" applyBorder="1" applyAlignment="1" applyProtection="1">
      <alignment vertical="center"/>
      <protection hidden="1"/>
    </xf>
    <xf numFmtId="166" fontId="1" fillId="3" borderId="12" xfId="0" applyNumberFormat="1" applyFont="1" applyFill="1" applyBorder="1" applyAlignment="1" applyProtection="1">
      <alignment horizontal="center" vertical="center"/>
      <protection hidden="1"/>
    </xf>
    <xf numFmtId="0" fontId="3" fillId="0" borderId="12" xfId="0" applyFont="1" applyBorder="1" applyAlignment="1" applyProtection="1">
      <alignment vertical="center"/>
      <protection hidden="1"/>
    </xf>
    <xf numFmtId="0" fontId="3" fillId="0" borderId="14" xfId="0" applyFont="1" applyBorder="1" applyAlignment="1" applyProtection="1">
      <alignment horizontal="center" vertical="center"/>
      <protection hidden="1"/>
    </xf>
    <xf numFmtId="0" fontId="1" fillId="0" borderId="0" xfId="0" applyFont="1" applyBorder="1" applyProtection="1">
      <protection hidden="1"/>
    </xf>
    <xf numFmtId="0" fontId="3" fillId="0" borderId="11" xfId="0" applyFont="1" applyBorder="1" applyProtection="1">
      <protection hidden="1"/>
    </xf>
    <xf numFmtId="167" fontId="1" fillId="3" borderId="12" xfId="0" applyNumberFormat="1" applyFont="1" applyFill="1" applyBorder="1" applyAlignment="1" applyProtection="1">
      <alignment horizontal="center" vertical="center"/>
      <protection hidden="1"/>
    </xf>
    <xf numFmtId="0" fontId="3" fillId="0" borderId="0" xfId="0" applyFont="1" applyBorder="1" applyProtection="1">
      <protection hidden="1"/>
    </xf>
    <xf numFmtId="0" fontId="7" fillId="3" borderId="13" xfId="0" applyFont="1" applyFill="1" applyBorder="1" applyAlignment="1" applyProtection="1">
      <alignment horizontal="center" vertical="center"/>
      <protection hidden="1"/>
    </xf>
    <xf numFmtId="0" fontId="1" fillId="0" borderId="0" xfId="0" applyFont="1" applyFill="1" applyBorder="1" applyProtection="1">
      <protection hidden="1"/>
    </xf>
    <xf numFmtId="168" fontId="1" fillId="3" borderId="12" xfId="0" applyNumberFormat="1" applyFont="1" applyFill="1" applyBorder="1" applyAlignment="1" applyProtection="1">
      <alignment horizontal="center" vertical="center"/>
      <protection hidden="1"/>
    </xf>
    <xf numFmtId="0" fontId="14" fillId="0" borderId="12" xfId="0" applyFont="1" applyBorder="1" applyAlignment="1" applyProtection="1">
      <alignment horizontal="center"/>
      <protection hidden="1"/>
    </xf>
    <xf numFmtId="0" fontId="3" fillId="3" borderId="13" xfId="0" applyFont="1" applyFill="1" applyBorder="1" applyAlignment="1" applyProtection="1">
      <alignment horizontal="center" vertical="center"/>
      <protection hidden="1"/>
    </xf>
    <xf numFmtId="169" fontId="1" fillId="3" borderId="12" xfId="0" applyNumberFormat="1" applyFont="1" applyFill="1" applyBorder="1" applyAlignment="1" applyProtection="1">
      <alignment horizontal="center" vertical="center"/>
      <protection hidden="1"/>
    </xf>
    <xf numFmtId="170" fontId="3" fillId="0" borderId="12" xfId="0" applyNumberFormat="1" applyFont="1" applyBorder="1" applyAlignment="1" applyProtection="1">
      <alignment horizontal="center"/>
      <protection hidden="1"/>
    </xf>
    <xf numFmtId="0" fontId="3" fillId="0" borderId="13" xfId="0" applyFont="1" applyBorder="1" applyAlignment="1" applyProtection="1">
      <alignment horizontal="center" vertical="center"/>
      <protection hidden="1"/>
    </xf>
    <xf numFmtId="171" fontId="14" fillId="4" borderId="12" xfId="0" applyNumberFormat="1" applyFont="1" applyFill="1" applyBorder="1" applyAlignment="1" applyProtection="1">
      <alignment horizontal="center" vertical="center"/>
      <protection hidden="1"/>
    </xf>
    <xf numFmtId="170" fontId="3" fillId="0" borderId="12" xfId="0" applyNumberFormat="1" applyFont="1" applyBorder="1" applyProtection="1">
      <protection hidden="1"/>
    </xf>
    <xf numFmtId="0" fontId="15" fillId="0" borderId="15" xfId="0" applyFont="1" applyBorder="1" applyAlignment="1" applyProtection="1">
      <alignment horizontal="left" indent="2"/>
      <protection hidden="1"/>
    </xf>
    <xf numFmtId="0" fontId="16" fillId="0" borderId="5" xfId="0" applyFont="1" applyBorder="1" applyProtection="1">
      <protection hidden="1"/>
    </xf>
    <xf numFmtId="1" fontId="1" fillId="0" borderId="16" xfId="0" applyNumberFormat="1" applyFont="1" applyBorder="1" applyAlignment="1" applyProtection="1">
      <alignment horizontal="center" vertical="center"/>
      <protection hidden="1"/>
    </xf>
    <xf numFmtId="172" fontId="12" fillId="0" borderId="16" xfId="0" applyNumberFormat="1" applyFont="1" applyFill="1" applyBorder="1" applyAlignment="1" applyProtection="1">
      <alignment horizontal="right"/>
      <protection hidden="1"/>
    </xf>
    <xf numFmtId="0" fontId="7" fillId="0" borderId="17" xfId="0" applyFont="1" applyBorder="1" applyAlignment="1" applyProtection="1">
      <alignment horizontal="center" vertical="center"/>
      <protection hidden="1"/>
    </xf>
    <xf numFmtId="0" fontId="16" fillId="0" borderId="0" xfId="0" applyFont="1" applyBorder="1" applyProtection="1">
      <protection hidden="1"/>
    </xf>
    <xf numFmtId="1" fontId="1" fillId="0" borderId="12" xfId="0" applyNumberFormat="1" applyFont="1" applyBorder="1" applyAlignment="1" applyProtection="1">
      <alignment horizontal="center" vertical="center"/>
      <protection hidden="1"/>
    </xf>
    <xf numFmtId="172" fontId="12" fillId="3" borderId="12" xfId="0" applyNumberFormat="1" applyFont="1" applyFill="1" applyBorder="1" applyAlignment="1" applyProtection="1">
      <alignment horizontal="right"/>
      <protection hidden="1"/>
    </xf>
    <xf numFmtId="164" fontId="7" fillId="3" borderId="13" xfId="0" applyNumberFormat="1" applyFont="1" applyFill="1" applyBorder="1" applyAlignment="1" applyProtection="1">
      <alignment horizontal="left" vertical="center"/>
      <protection hidden="1"/>
    </xf>
    <xf numFmtId="0" fontId="7" fillId="3" borderId="13" xfId="0" applyFont="1" applyFill="1" applyBorder="1" applyAlignment="1" applyProtection="1">
      <alignment horizontal="left" vertical="center"/>
      <protection hidden="1"/>
    </xf>
    <xf numFmtId="0" fontId="0" fillId="0" borderId="11" xfId="0" applyBorder="1" applyProtection="1">
      <protection hidden="1"/>
    </xf>
    <xf numFmtId="1" fontId="1" fillId="0" borderId="12" xfId="0" applyNumberFormat="1" applyFont="1" applyFill="1" applyBorder="1" applyAlignment="1" applyProtection="1">
      <alignment horizontal="center" vertical="center"/>
      <protection hidden="1"/>
    </xf>
    <xf numFmtId="0" fontId="7" fillId="3" borderId="14" xfId="0" applyFont="1" applyFill="1" applyBorder="1" applyAlignment="1" applyProtection="1">
      <alignment horizontal="left" vertical="center"/>
      <protection hidden="1"/>
    </xf>
    <xf numFmtId="0" fontId="0" fillId="0" borderId="18" xfId="0" applyBorder="1" applyProtection="1">
      <protection hidden="1"/>
    </xf>
    <xf numFmtId="0" fontId="0" fillId="0" borderId="19" xfId="0" applyBorder="1" applyProtection="1">
      <protection hidden="1"/>
    </xf>
    <xf numFmtId="0" fontId="17" fillId="0" borderId="20" xfId="0" applyFont="1" applyBorder="1" applyProtection="1">
      <protection hidden="1"/>
    </xf>
    <xf numFmtId="0" fontId="0" fillId="0" borderId="21" xfId="0" applyBorder="1" applyAlignment="1" applyProtection="1">
      <alignment horizontal="center" vertical="center"/>
      <protection hidden="1"/>
    </xf>
    <xf numFmtId="0" fontId="15" fillId="0" borderId="11" xfId="0" applyFont="1" applyBorder="1" applyAlignment="1" applyProtection="1">
      <alignment horizontal="left" indent="2"/>
      <protection hidden="1"/>
    </xf>
    <xf numFmtId="0" fontId="6" fillId="0" borderId="0" xfId="0" applyFont="1" applyBorder="1" applyAlignment="1" applyProtection="1">
      <alignment horizontal="left" indent="2"/>
      <protection hidden="1"/>
    </xf>
    <xf numFmtId="0" fontId="6" fillId="0" borderId="16" xfId="0" applyFont="1" applyBorder="1" applyAlignment="1" applyProtection="1">
      <alignment horizontal="center"/>
      <protection hidden="1"/>
    </xf>
    <xf numFmtId="172" fontId="7" fillId="0" borderId="12" xfId="0" applyNumberFormat="1" applyFont="1" applyBorder="1" applyProtection="1">
      <protection hidden="1"/>
    </xf>
    <xf numFmtId="173" fontId="7" fillId="0" borderId="14" xfId="0" applyNumberFormat="1" applyFont="1" applyBorder="1" applyAlignment="1" applyProtection="1">
      <alignment horizontal="center" vertical="center"/>
      <protection hidden="1"/>
    </xf>
    <xf numFmtId="2" fontId="16" fillId="3" borderId="12" xfId="0" applyNumberFormat="1" applyFont="1" applyFill="1" applyBorder="1" applyAlignment="1" applyProtection="1">
      <alignment horizontal="center"/>
      <protection hidden="1"/>
    </xf>
    <xf numFmtId="0" fontId="6" fillId="0" borderId="12" xfId="0" applyFont="1" applyBorder="1" applyProtection="1">
      <protection hidden="1"/>
    </xf>
    <xf numFmtId="0" fontId="3" fillId="0" borderId="12" xfId="0" applyFont="1" applyBorder="1" applyAlignment="1" applyProtection="1">
      <alignment horizontal="center"/>
      <protection hidden="1"/>
    </xf>
    <xf numFmtId="174" fontId="1" fillId="0" borderId="12" xfId="0" applyNumberFormat="1" applyFont="1" applyFill="1" applyBorder="1" applyAlignment="1" applyProtection="1">
      <alignment horizontal="center"/>
      <protection hidden="1"/>
    </xf>
    <xf numFmtId="0" fontId="7" fillId="3" borderId="14" xfId="0" applyFont="1" applyFill="1" applyBorder="1" applyAlignment="1" applyProtection="1">
      <alignment horizontal="center" vertical="center"/>
      <protection hidden="1"/>
    </xf>
    <xf numFmtId="1" fontId="1" fillId="0" borderId="12" xfId="0" applyNumberFormat="1" applyFont="1" applyFill="1" applyBorder="1" applyAlignment="1" applyProtection="1">
      <alignment horizontal="center"/>
      <protection hidden="1"/>
    </xf>
    <xf numFmtId="2" fontId="7" fillId="3" borderId="14" xfId="0" applyNumberFormat="1" applyFont="1" applyFill="1" applyBorder="1" applyAlignment="1" applyProtection="1">
      <alignment horizontal="center" vertical="center"/>
      <protection hidden="1"/>
    </xf>
    <xf numFmtId="2" fontId="7" fillId="3" borderId="13" xfId="0" applyNumberFormat="1" applyFont="1" applyFill="1" applyBorder="1" applyAlignment="1" applyProtection="1">
      <alignment horizontal="center" vertical="center"/>
      <protection hidden="1"/>
    </xf>
    <xf numFmtId="0" fontId="0" fillId="0" borderId="22" xfId="0" applyBorder="1" applyProtection="1">
      <protection hidden="1"/>
    </xf>
    <xf numFmtId="0" fontId="0" fillId="0" borderId="23" xfId="0" applyBorder="1" applyProtection="1">
      <protection hidden="1"/>
    </xf>
    <xf numFmtId="0" fontId="0" fillId="0" borderId="24" xfId="0" applyBorder="1" applyProtection="1">
      <protection hidden="1"/>
    </xf>
    <xf numFmtId="0" fontId="17" fillId="0" borderId="25" xfId="0" applyFont="1" applyBorder="1" applyAlignment="1" applyProtection="1">
      <alignment horizontal="center" vertical="center"/>
      <protection hidden="1"/>
    </xf>
    <xf numFmtId="0" fontId="0" fillId="0" borderId="0" xfId="0" applyProtection="1">
      <protection hidden="1"/>
    </xf>
    <xf numFmtId="0" fontId="0" fillId="0" borderId="0" xfId="0" applyAlignment="1" applyProtection="1">
      <alignment horizontal="center" vertical="center"/>
      <protection hidden="1"/>
    </xf>
    <xf numFmtId="0" fontId="0" fillId="0" borderId="0" xfId="0" applyBorder="1" applyProtection="1">
      <protection hidden="1"/>
    </xf>
    <xf numFmtId="0" fontId="11" fillId="0" borderId="0" xfId="0" applyFont="1" applyBorder="1" applyProtection="1">
      <protection hidden="1"/>
    </xf>
    <xf numFmtId="0" fontId="18" fillId="0" borderId="0" xfId="0" applyFont="1" applyBorder="1" applyProtection="1">
      <protection hidden="1"/>
    </xf>
    <xf numFmtId="176" fontId="18" fillId="0" borderId="0" xfId="0" applyNumberFormat="1" applyFont="1" applyBorder="1" applyProtection="1">
      <protection hidden="1"/>
    </xf>
    <xf numFmtId="177" fontId="18" fillId="0" borderId="0" xfId="0" applyNumberFormat="1" applyFont="1" applyBorder="1" applyAlignment="1" applyProtection="1">
      <alignment horizontal="center" vertical="center"/>
      <protection hidden="1"/>
    </xf>
    <xf numFmtId="0" fontId="6" fillId="0" borderId="0" xfId="0" applyFont="1" applyBorder="1" applyProtection="1">
      <protection hidden="1"/>
    </xf>
    <xf numFmtId="0" fontId="6" fillId="0" borderId="0" xfId="0" applyFont="1" applyProtection="1">
      <protection hidden="1"/>
    </xf>
    <xf numFmtId="172" fontId="7" fillId="3" borderId="0" xfId="0" applyNumberFormat="1" applyFont="1" applyFill="1" applyBorder="1" applyProtection="1">
      <protection hidden="1"/>
    </xf>
    <xf numFmtId="177" fontId="7" fillId="3" borderId="0" xfId="0" applyNumberFormat="1" applyFont="1" applyFill="1" applyBorder="1" applyAlignment="1" applyProtection="1">
      <alignment horizontal="center" vertical="center"/>
      <protection hidden="1"/>
    </xf>
    <xf numFmtId="0" fontId="7" fillId="0" borderId="0" xfId="0" applyFont="1" applyBorder="1" applyProtection="1">
      <protection hidden="1"/>
    </xf>
    <xf numFmtId="0" fontId="6" fillId="0" borderId="0" xfId="0" applyFont="1" applyFill="1" applyBorder="1" applyProtection="1">
      <protection hidden="1"/>
    </xf>
    <xf numFmtId="176" fontId="7" fillId="3" borderId="0" xfId="0" applyNumberFormat="1" applyFont="1" applyFill="1" applyBorder="1" applyProtection="1">
      <protection hidden="1"/>
    </xf>
    <xf numFmtId="177" fontId="7" fillId="3" borderId="0" xfId="0" applyNumberFormat="1" applyFont="1" applyFill="1" applyBorder="1" applyAlignment="1" applyProtection="1">
      <alignment horizontal="center"/>
      <protection hidden="1"/>
    </xf>
    <xf numFmtId="176" fontId="7" fillId="3" borderId="0" xfId="0" applyNumberFormat="1" applyFont="1" applyFill="1" applyProtection="1">
      <protection hidden="1"/>
    </xf>
    <xf numFmtId="0" fontId="7" fillId="3" borderId="0" xfId="0" applyFont="1" applyFill="1" applyAlignment="1" applyProtection="1">
      <alignment horizontal="center"/>
      <protection hidden="1"/>
    </xf>
    <xf numFmtId="0" fontId="16" fillId="3" borderId="12" xfId="0" applyNumberFormat="1" applyFont="1" applyFill="1" applyBorder="1" applyAlignment="1" applyProtection="1">
      <alignment horizontal="center"/>
      <protection hidden="1"/>
    </xf>
    <xf numFmtId="0" fontId="6" fillId="0" borderId="0" xfId="0" applyFont="1" applyBorder="1" applyAlignment="1" applyProtection="1">
      <alignment horizontal="left"/>
    </xf>
    <xf numFmtId="0" fontId="4" fillId="0" borderId="0" xfId="0" applyFont="1" applyBorder="1" applyAlignment="1" applyProtection="1">
      <alignment horizontal="left"/>
    </xf>
    <xf numFmtId="0" fontId="12" fillId="0" borderId="0" xfId="0" applyFont="1" applyProtection="1"/>
    <xf numFmtId="0" fontId="21" fillId="0" borderId="0" xfId="0" applyFont="1" applyProtection="1"/>
    <xf numFmtId="0" fontId="22" fillId="0" borderId="0" xfId="0" applyFont="1" applyProtection="1"/>
    <xf numFmtId="0" fontId="21" fillId="0" borderId="0" xfId="0" applyFont="1" applyAlignment="1" applyProtection="1">
      <alignment horizontal="right" vertical="top"/>
    </xf>
    <xf numFmtId="0" fontId="16" fillId="0" borderId="0" xfId="0" applyFont="1" applyProtection="1"/>
    <xf numFmtId="0" fontId="23" fillId="0" borderId="0" xfId="0" applyFont="1" applyBorder="1" applyAlignment="1" applyProtection="1">
      <alignment horizontal="center"/>
    </xf>
    <xf numFmtId="0" fontId="12" fillId="0" borderId="0" xfId="0" applyFont="1" applyBorder="1" applyAlignment="1" applyProtection="1">
      <alignment horizontal="left"/>
    </xf>
    <xf numFmtId="0" fontId="16" fillId="0" borderId="4" xfId="0" applyFont="1" applyBorder="1" applyProtection="1"/>
    <xf numFmtId="0" fontId="12" fillId="0" borderId="5" xfId="0" applyFont="1" applyBorder="1" applyProtection="1"/>
    <xf numFmtId="0" fontId="12" fillId="0" borderId="6" xfId="0" applyFont="1" applyBorder="1" applyProtection="1"/>
    <xf numFmtId="0" fontId="16" fillId="0" borderId="0" xfId="0" applyFont="1" applyAlignment="1" applyProtection="1"/>
    <xf numFmtId="0" fontId="23" fillId="0" borderId="0" xfId="0" applyFont="1" applyFill="1" applyBorder="1" applyAlignment="1" applyProtection="1">
      <alignment horizontal="center"/>
    </xf>
    <xf numFmtId="0" fontId="21" fillId="0" borderId="0" xfId="0" applyFont="1" applyFill="1" applyBorder="1" applyAlignment="1" applyProtection="1">
      <alignment horizontal="center"/>
    </xf>
    <xf numFmtId="0" fontId="25" fillId="0" borderId="0" xfId="0" applyFont="1" applyProtection="1"/>
    <xf numFmtId="0" fontId="26" fillId="0" borderId="0" xfId="0" applyFont="1" applyBorder="1" applyAlignment="1" applyProtection="1">
      <alignment horizontal="center"/>
    </xf>
    <xf numFmtId="0" fontId="22" fillId="0" borderId="0" xfId="0" applyFont="1" applyBorder="1" applyProtection="1"/>
    <xf numFmtId="0" fontId="21" fillId="0" borderId="0" xfId="0" applyFont="1" applyBorder="1" applyProtection="1"/>
    <xf numFmtId="175" fontId="30" fillId="0" borderId="0" xfId="0" applyNumberFormat="1" applyFont="1" applyBorder="1" applyAlignment="1" applyProtection="1">
      <alignment horizontal="left" indent="2"/>
    </xf>
    <xf numFmtId="0" fontId="21" fillId="0" borderId="0" xfId="0" applyFont="1" applyAlignment="1" applyProtection="1">
      <alignment vertical="center"/>
    </xf>
    <xf numFmtId="0" fontId="31" fillId="0" borderId="0" xfId="0" applyFont="1" applyAlignment="1" applyProtection="1">
      <alignment horizontal="center"/>
    </xf>
    <xf numFmtId="1" fontId="21" fillId="0" borderId="0" xfId="0" applyNumberFormat="1" applyFont="1" applyProtection="1"/>
    <xf numFmtId="0" fontId="27" fillId="0" borderId="9" xfId="0" applyFont="1" applyBorder="1" applyAlignment="1" applyProtection="1">
      <alignment horizontal="center" vertical="center"/>
      <protection hidden="1"/>
    </xf>
    <xf numFmtId="0" fontId="27" fillId="0" borderId="10" xfId="0" applyFont="1" applyBorder="1" applyAlignment="1" applyProtection="1">
      <alignment horizontal="center" vertical="center" shrinkToFit="1"/>
      <protection hidden="1"/>
    </xf>
    <xf numFmtId="0" fontId="27" fillId="0" borderId="11" xfId="0" applyFont="1" applyBorder="1" applyProtection="1">
      <protection hidden="1"/>
    </xf>
    <xf numFmtId="0" fontId="21" fillId="0" borderId="12" xfId="0" applyFont="1" applyBorder="1" applyProtection="1">
      <protection hidden="1"/>
    </xf>
    <xf numFmtId="165" fontId="27" fillId="0" borderId="13" xfId="0" applyNumberFormat="1" applyFont="1" applyBorder="1" applyAlignment="1" applyProtection="1">
      <alignment horizontal="center" vertical="center"/>
      <protection hidden="1"/>
    </xf>
    <xf numFmtId="0" fontId="22" fillId="0" borderId="11" xfId="0" applyFont="1" applyBorder="1" applyAlignment="1" applyProtection="1">
      <alignment vertical="center"/>
      <protection hidden="1"/>
    </xf>
    <xf numFmtId="0" fontId="16" fillId="0" borderId="0" xfId="0" applyFont="1" applyBorder="1" applyAlignment="1" applyProtection="1">
      <alignment vertical="center"/>
      <protection hidden="1"/>
    </xf>
    <xf numFmtId="166" fontId="16" fillId="3" borderId="12" xfId="0" applyNumberFormat="1" applyFont="1" applyFill="1" applyBorder="1" applyAlignment="1" applyProtection="1">
      <alignment horizontal="center" vertical="center"/>
      <protection hidden="1"/>
    </xf>
    <xf numFmtId="0" fontId="22" fillId="0" borderId="12" xfId="0" applyFont="1" applyBorder="1" applyAlignment="1" applyProtection="1">
      <alignment vertical="center"/>
      <protection hidden="1"/>
    </xf>
    <xf numFmtId="0" fontId="22" fillId="0" borderId="14" xfId="0" applyFont="1" applyBorder="1" applyAlignment="1" applyProtection="1">
      <alignment horizontal="center" vertical="center"/>
      <protection hidden="1"/>
    </xf>
    <xf numFmtId="0" fontId="22" fillId="0" borderId="11" xfId="0" applyFont="1" applyBorder="1" applyProtection="1">
      <protection hidden="1"/>
    </xf>
    <xf numFmtId="167" fontId="16" fillId="3" borderId="12" xfId="0" applyNumberFormat="1" applyFont="1" applyFill="1" applyBorder="1" applyAlignment="1" applyProtection="1">
      <alignment horizontal="center" vertical="center"/>
      <protection hidden="1"/>
    </xf>
    <xf numFmtId="0" fontId="22" fillId="0" borderId="0" xfId="0" applyFont="1" applyBorder="1" applyProtection="1">
      <protection hidden="1"/>
    </xf>
    <xf numFmtId="0" fontId="24" fillId="3" borderId="13" xfId="0" applyFont="1" applyFill="1" applyBorder="1" applyAlignment="1" applyProtection="1">
      <alignment horizontal="left" vertical="center"/>
      <protection hidden="1"/>
    </xf>
    <xf numFmtId="0" fontId="16" fillId="0" borderId="0" xfId="0" applyFont="1" applyFill="1" applyBorder="1" applyProtection="1">
      <protection hidden="1"/>
    </xf>
    <xf numFmtId="168" fontId="16" fillId="3" borderId="12" xfId="0" applyNumberFormat="1" applyFont="1" applyFill="1" applyBorder="1" applyAlignment="1" applyProtection="1">
      <alignment horizontal="center" vertical="center"/>
      <protection hidden="1"/>
    </xf>
    <xf numFmtId="0" fontId="28" fillId="0" borderId="12" xfId="0" applyFont="1" applyBorder="1" applyAlignment="1" applyProtection="1">
      <alignment horizontal="center"/>
      <protection hidden="1"/>
    </xf>
    <xf numFmtId="0" fontId="22" fillId="3" borderId="13" xfId="0" applyFont="1" applyFill="1" applyBorder="1" applyAlignment="1" applyProtection="1">
      <alignment horizontal="left" vertical="center"/>
      <protection hidden="1"/>
    </xf>
    <xf numFmtId="169" fontId="16" fillId="3" borderId="12" xfId="0" applyNumberFormat="1" applyFont="1" applyFill="1" applyBorder="1" applyAlignment="1" applyProtection="1">
      <alignment horizontal="center" vertical="center"/>
      <protection hidden="1"/>
    </xf>
    <xf numFmtId="170" fontId="22" fillId="0" borderId="12" xfId="0" applyNumberFormat="1" applyFont="1" applyBorder="1" applyAlignment="1" applyProtection="1">
      <alignment horizontal="center"/>
      <protection hidden="1"/>
    </xf>
    <xf numFmtId="0" fontId="22" fillId="0" borderId="13" xfId="0" applyFont="1" applyBorder="1" applyAlignment="1" applyProtection="1">
      <alignment horizontal="center" vertical="center"/>
      <protection hidden="1"/>
    </xf>
    <xf numFmtId="171" fontId="28" fillId="4" borderId="12" xfId="0" applyNumberFormat="1" applyFont="1" applyFill="1" applyBorder="1" applyAlignment="1" applyProtection="1">
      <alignment horizontal="center" vertical="center"/>
      <protection hidden="1"/>
    </xf>
    <xf numFmtId="170" fontId="22" fillId="0" borderId="12" xfId="0" applyNumberFormat="1" applyFont="1" applyBorder="1" applyProtection="1">
      <protection hidden="1"/>
    </xf>
    <xf numFmtId="0" fontId="29" fillId="0" borderId="15" xfId="0" applyFont="1" applyBorder="1" applyAlignment="1" applyProtection="1">
      <alignment horizontal="left" indent="2"/>
      <protection hidden="1"/>
    </xf>
    <xf numFmtId="1" fontId="16" fillId="0" borderId="16" xfId="0" applyNumberFormat="1" applyFont="1" applyBorder="1" applyAlignment="1" applyProtection="1">
      <alignment horizontal="center" vertical="center"/>
      <protection hidden="1"/>
    </xf>
    <xf numFmtId="0" fontId="24" fillId="0" borderId="17" xfId="0" applyFont="1" applyBorder="1" applyAlignment="1" applyProtection="1">
      <alignment horizontal="center" vertical="center"/>
      <protection hidden="1"/>
    </xf>
    <xf numFmtId="1" fontId="16" fillId="0" borderId="12" xfId="0" applyNumberFormat="1" applyFont="1" applyBorder="1" applyAlignment="1" applyProtection="1">
      <alignment horizontal="center" vertical="center"/>
      <protection hidden="1"/>
    </xf>
    <xf numFmtId="164" fontId="24" fillId="3" borderId="13" xfId="0" applyNumberFormat="1" applyFont="1" applyFill="1" applyBorder="1" applyAlignment="1" applyProtection="1">
      <alignment horizontal="left" vertical="center"/>
      <protection hidden="1"/>
    </xf>
    <xf numFmtId="0" fontId="21" fillId="0" borderId="11" xfId="0" applyFont="1" applyBorder="1" applyProtection="1">
      <protection hidden="1"/>
    </xf>
    <xf numFmtId="1" fontId="16" fillId="0" borderId="12" xfId="0" applyNumberFormat="1" applyFont="1" applyFill="1" applyBorder="1" applyAlignment="1" applyProtection="1">
      <alignment horizontal="center" vertical="center"/>
      <protection hidden="1"/>
    </xf>
    <xf numFmtId="0" fontId="24" fillId="3" borderId="14" xfId="0" applyFont="1" applyFill="1" applyBorder="1" applyAlignment="1" applyProtection="1">
      <alignment horizontal="left" vertical="center"/>
      <protection hidden="1"/>
    </xf>
    <xf numFmtId="0" fontId="21" fillId="0" borderId="18" xfId="0" applyFont="1" applyBorder="1" applyProtection="1">
      <protection hidden="1"/>
    </xf>
    <xf numFmtId="0" fontId="21" fillId="0" borderId="19" xfId="0" applyFont="1" applyBorder="1" applyProtection="1">
      <protection hidden="1"/>
    </xf>
    <xf numFmtId="0" fontId="16" fillId="0" borderId="20" xfId="0" applyFont="1" applyBorder="1" applyProtection="1">
      <protection hidden="1"/>
    </xf>
    <xf numFmtId="0" fontId="21" fillId="0" borderId="21" xfId="0" applyFont="1" applyBorder="1" applyAlignment="1" applyProtection="1">
      <alignment horizontal="center" vertical="center"/>
      <protection hidden="1"/>
    </xf>
    <xf numFmtId="0" fontId="29" fillId="0" borderId="11" xfId="0" applyFont="1" applyBorder="1" applyAlignment="1" applyProtection="1">
      <alignment horizontal="left" indent="2"/>
      <protection hidden="1"/>
    </xf>
    <xf numFmtId="0" fontId="12" fillId="0" borderId="0" xfId="0" applyFont="1" applyBorder="1" applyAlignment="1" applyProtection="1">
      <alignment horizontal="left" indent="2"/>
      <protection hidden="1"/>
    </xf>
    <xf numFmtId="0" fontId="12" fillId="0" borderId="16" xfId="0" applyFont="1" applyBorder="1" applyAlignment="1" applyProtection="1">
      <alignment horizontal="center"/>
      <protection hidden="1"/>
    </xf>
    <xf numFmtId="172" fontId="24" fillId="0" borderId="12" xfId="0" applyNumberFormat="1" applyFont="1" applyBorder="1" applyProtection="1">
      <protection hidden="1"/>
    </xf>
    <xf numFmtId="173" fontId="24" fillId="0" borderId="14" xfId="0" applyNumberFormat="1" applyFont="1" applyBorder="1" applyAlignment="1" applyProtection="1">
      <alignment horizontal="center" vertical="center"/>
      <protection hidden="1"/>
    </xf>
    <xf numFmtId="0" fontId="12" fillId="0" borderId="12" xfId="0" applyFont="1" applyBorder="1" applyProtection="1">
      <protection hidden="1"/>
    </xf>
    <xf numFmtId="0" fontId="22" fillId="0" borderId="12" xfId="0" applyFont="1" applyBorder="1" applyAlignment="1" applyProtection="1">
      <alignment horizontal="center"/>
      <protection hidden="1"/>
    </xf>
    <xf numFmtId="174" fontId="16" fillId="0" borderId="12" xfId="0" applyNumberFormat="1" applyFont="1" applyFill="1" applyBorder="1" applyAlignment="1" applyProtection="1">
      <alignment horizontal="center"/>
      <protection hidden="1"/>
    </xf>
    <xf numFmtId="1" fontId="16" fillId="0" borderId="12" xfId="0" applyNumberFormat="1" applyFont="1" applyFill="1" applyBorder="1" applyAlignment="1" applyProtection="1">
      <alignment horizontal="center"/>
      <protection hidden="1"/>
    </xf>
    <xf numFmtId="2" fontId="24" fillId="3" borderId="14" xfId="0" applyNumberFormat="1" applyFont="1" applyFill="1" applyBorder="1" applyAlignment="1" applyProtection="1">
      <alignment horizontal="left" vertical="center"/>
      <protection hidden="1"/>
    </xf>
    <xf numFmtId="2" fontId="24" fillId="3" borderId="13" xfId="0" applyNumberFormat="1" applyFont="1" applyFill="1" applyBorder="1" applyAlignment="1" applyProtection="1">
      <alignment horizontal="left" vertical="center"/>
      <protection hidden="1"/>
    </xf>
    <xf numFmtId="0" fontId="21" fillId="0" borderId="22" xfId="0" applyFont="1" applyBorder="1" applyProtection="1">
      <protection hidden="1"/>
    </xf>
    <xf numFmtId="0" fontId="21" fillId="0" borderId="23" xfId="0" applyFont="1" applyBorder="1" applyProtection="1">
      <protection hidden="1"/>
    </xf>
    <xf numFmtId="0" fontId="21" fillId="0" borderId="24" xfId="0" applyFont="1" applyBorder="1" applyProtection="1">
      <protection hidden="1"/>
    </xf>
    <xf numFmtId="0" fontId="16" fillId="0" borderId="25" xfId="0" applyFont="1" applyBorder="1" applyAlignment="1" applyProtection="1">
      <alignment horizontal="center" vertical="center"/>
      <protection hidden="1"/>
    </xf>
    <xf numFmtId="0" fontId="21" fillId="0" borderId="0" xfId="0" applyFont="1" applyProtection="1">
      <protection hidden="1"/>
    </xf>
    <xf numFmtId="0" fontId="21" fillId="0" borderId="0" xfId="0" applyFont="1" applyAlignment="1" applyProtection="1">
      <alignment horizontal="center" vertical="center"/>
      <protection hidden="1"/>
    </xf>
    <xf numFmtId="0" fontId="21" fillId="0" borderId="0" xfId="0" applyFont="1" applyBorder="1" applyProtection="1">
      <protection hidden="1"/>
    </xf>
    <xf numFmtId="0" fontId="27" fillId="0" borderId="0" xfId="0" applyFont="1" applyBorder="1" applyProtection="1">
      <protection hidden="1"/>
    </xf>
    <xf numFmtId="0" fontId="32" fillId="0" borderId="0" xfId="0" applyFont="1" applyBorder="1" applyProtection="1">
      <protection hidden="1"/>
    </xf>
    <xf numFmtId="176" fontId="32" fillId="0" borderId="0" xfId="0" applyNumberFormat="1" applyFont="1" applyBorder="1" applyProtection="1">
      <protection hidden="1"/>
    </xf>
    <xf numFmtId="177" fontId="32" fillId="0" borderId="0" xfId="0" applyNumberFormat="1" applyFont="1" applyBorder="1" applyAlignment="1" applyProtection="1">
      <alignment horizontal="center" vertical="center"/>
      <protection hidden="1"/>
    </xf>
    <xf numFmtId="0" fontId="12" fillId="0" borderId="0" xfId="0" applyFont="1" applyProtection="1">
      <protection hidden="1"/>
    </xf>
    <xf numFmtId="172" fontId="24" fillId="3" borderId="0" xfId="0" applyNumberFormat="1" applyFont="1" applyFill="1" applyBorder="1" applyAlignment="1" applyProtection="1">
      <alignment horizontal="right"/>
      <protection hidden="1"/>
    </xf>
    <xf numFmtId="177" fontId="24" fillId="3" borderId="0" xfId="0" applyNumberFormat="1" applyFont="1" applyFill="1" applyBorder="1" applyAlignment="1" applyProtection="1">
      <alignment horizontal="left" vertical="center"/>
      <protection hidden="1"/>
    </xf>
    <xf numFmtId="0" fontId="24" fillId="0" borderId="0" xfId="0" applyFont="1" applyBorder="1" applyProtection="1">
      <protection hidden="1"/>
    </xf>
    <xf numFmtId="0" fontId="12" fillId="0" borderId="0" xfId="0" applyFont="1" applyFill="1" applyBorder="1" applyProtection="1">
      <protection hidden="1"/>
    </xf>
    <xf numFmtId="176" fontId="24" fillId="3" borderId="0" xfId="0" applyNumberFormat="1" applyFont="1" applyFill="1" applyBorder="1" applyAlignment="1" applyProtection="1">
      <alignment horizontal="right"/>
      <protection hidden="1"/>
    </xf>
    <xf numFmtId="177" fontId="24" fillId="3" borderId="0" xfId="0" applyNumberFormat="1" applyFont="1" applyFill="1" applyBorder="1" applyAlignment="1" applyProtection="1">
      <alignment horizontal="left"/>
      <protection hidden="1"/>
    </xf>
    <xf numFmtId="176" fontId="24" fillId="3" borderId="0" xfId="0" applyNumberFormat="1" applyFont="1" applyFill="1" applyAlignment="1" applyProtection="1">
      <alignment horizontal="right"/>
      <protection hidden="1"/>
    </xf>
    <xf numFmtId="0" fontId="24" fillId="3" borderId="0" xfId="0" applyFont="1" applyFill="1" applyAlignment="1" applyProtection="1">
      <alignment horizontal="left"/>
      <protection hidden="1"/>
    </xf>
    <xf numFmtId="0" fontId="6" fillId="0" borderId="0" xfId="0" applyFont="1" applyBorder="1" applyAlignment="1" applyProtection="1">
      <alignment horizontal="left"/>
    </xf>
    <xf numFmtId="0" fontId="0" fillId="0" borderId="0" xfId="0" applyFont="1" applyAlignment="1" applyProtection="1">
      <alignment horizontal="left"/>
    </xf>
    <xf numFmtId="0" fontId="5" fillId="2" borderId="1" xfId="0" applyFont="1" applyFill="1" applyBorder="1" applyAlignment="1" applyProtection="1">
      <alignment horizontal="center"/>
    </xf>
    <xf numFmtId="0" fontId="0" fillId="2" borderId="2" xfId="0" applyFont="1" applyFill="1" applyBorder="1" applyAlignment="1" applyProtection="1">
      <alignment horizontal="center"/>
    </xf>
    <xf numFmtId="0" fontId="4" fillId="0" borderId="0" xfId="0" applyFont="1" applyBorder="1" applyAlignment="1" applyProtection="1">
      <alignment horizontal="left"/>
    </xf>
    <xf numFmtId="0" fontId="5" fillId="0" borderId="0" xfId="0" applyFont="1" applyBorder="1" applyAlignment="1" applyProtection="1">
      <alignment horizontal="left"/>
    </xf>
    <xf numFmtId="0" fontId="5" fillId="2" borderId="1" xfId="0" applyFont="1" applyFill="1" applyBorder="1" applyAlignment="1" applyProtection="1">
      <alignment horizontal="center" vertical="center"/>
    </xf>
    <xf numFmtId="0" fontId="0" fillId="2" borderId="2" xfId="0" applyFont="1" applyFill="1" applyBorder="1" applyAlignment="1" applyProtection="1"/>
    <xf numFmtId="0" fontId="2" fillId="0" borderId="0" xfId="0" applyFont="1" applyBorder="1" applyAlignment="1" applyProtection="1">
      <alignment horizontal="center" vertical="center"/>
    </xf>
    <xf numFmtId="0" fontId="1" fillId="0" borderId="0" xfId="0" applyFont="1" applyAlignment="1" applyProtection="1"/>
    <xf numFmtId="0" fontId="0" fillId="0" borderId="0" xfId="0" applyFont="1" applyAlignment="1" applyProtection="1"/>
    <xf numFmtId="0" fontId="5" fillId="2" borderId="2" xfId="0" applyFont="1" applyFill="1" applyBorder="1" applyAlignment="1" applyProtection="1">
      <alignment horizontal="center"/>
    </xf>
    <xf numFmtId="0" fontId="0" fillId="0" borderId="3" xfId="0" applyFont="1" applyBorder="1" applyAlignment="1" applyProtection="1"/>
    <xf numFmtId="164" fontId="5" fillId="8" borderId="1" xfId="0" applyNumberFormat="1" applyFont="1" applyFill="1" applyBorder="1" applyAlignment="1" applyProtection="1">
      <alignment horizontal="center"/>
    </xf>
    <xf numFmtId="164" fontId="0" fillId="8" borderId="2" xfId="0" applyNumberFormat="1" applyFont="1" applyFill="1" applyBorder="1" applyAlignment="1" applyProtection="1">
      <alignment horizontal="center"/>
    </xf>
    <xf numFmtId="9" fontId="5" fillId="2" borderId="1" xfId="0" applyNumberFormat="1" applyFont="1" applyFill="1" applyBorder="1" applyAlignment="1" applyProtection="1">
      <alignment horizontal="center"/>
    </xf>
    <xf numFmtId="9" fontId="0" fillId="2" borderId="2" xfId="0" applyNumberFormat="1" applyFont="1" applyFill="1" applyBorder="1" applyAlignment="1" applyProtection="1">
      <alignment horizontal="center"/>
    </xf>
    <xf numFmtId="9" fontId="5" fillId="8" borderId="1" xfId="0" applyNumberFormat="1" applyFont="1" applyFill="1" applyBorder="1" applyAlignment="1" applyProtection="1">
      <alignment horizontal="center"/>
    </xf>
    <xf numFmtId="9" fontId="0" fillId="8" borderId="2" xfId="0" applyNumberFormat="1" applyFont="1" applyFill="1" applyBorder="1" applyAlignment="1" applyProtection="1">
      <alignment horizontal="center"/>
    </xf>
    <xf numFmtId="0" fontId="31" fillId="0" borderId="0" xfId="0" applyFont="1" applyAlignment="1" applyProtection="1">
      <alignment horizontal="center"/>
    </xf>
    <xf numFmtId="0" fontId="25" fillId="0" borderId="0" xfId="0" applyFont="1" applyBorder="1" applyAlignment="1" applyProtection="1">
      <alignment horizontal="left" vertical="top" wrapText="1"/>
    </xf>
    <xf numFmtId="0" fontId="21" fillId="0" borderId="0" xfId="0" applyFont="1" applyAlignment="1" applyProtection="1">
      <alignment horizontal="left" vertical="top" wrapText="1"/>
    </xf>
    <xf numFmtId="0" fontId="25" fillId="0" borderId="0" xfId="0" applyFont="1" applyBorder="1" applyAlignment="1" applyProtection="1">
      <alignment horizontal="left" wrapText="1"/>
    </xf>
    <xf numFmtId="0" fontId="25" fillId="0" borderId="0" xfId="0" applyFont="1" applyAlignment="1" applyProtection="1">
      <alignment horizontal="left" wrapText="1"/>
    </xf>
    <xf numFmtId="0" fontId="27" fillId="0" borderId="7" xfId="0" applyFont="1" applyBorder="1" applyAlignment="1" applyProtection="1">
      <protection hidden="1"/>
    </xf>
    <xf numFmtId="0" fontId="21" fillId="0" borderId="8" xfId="0" applyFont="1" applyBorder="1" applyAlignment="1" applyProtection="1">
      <protection hidden="1"/>
    </xf>
    <xf numFmtId="0" fontId="27" fillId="0" borderId="26" xfId="0" applyFont="1" applyBorder="1" applyAlignment="1" applyProtection="1">
      <alignment vertical="center"/>
      <protection hidden="1"/>
    </xf>
    <xf numFmtId="0" fontId="21" fillId="0" borderId="27" xfId="0" applyFont="1" applyBorder="1" applyAlignment="1" applyProtection="1">
      <alignment vertical="center"/>
      <protection hidden="1"/>
    </xf>
    <xf numFmtId="0" fontId="21" fillId="0" borderId="28" xfId="0" applyFont="1" applyBorder="1" applyAlignment="1" applyProtection="1">
      <alignment vertical="center"/>
      <protection hidden="1"/>
    </xf>
    <xf numFmtId="0" fontId="0" fillId="0" borderId="0" xfId="0" applyAlignment="1" applyProtection="1">
      <alignment horizontal="left"/>
    </xf>
    <xf numFmtId="0" fontId="5" fillId="2" borderId="1" xfId="0"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5" fillId="2" borderId="1" xfId="0" applyFont="1" applyFill="1" applyBorder="1" applyAlignment="1" applyProtection="1">
      <alignment horizontal="center" vertical="center"/>
      <protection locked="0"/>
    </xf>
    <xf numFmtId="0" fontId="0" fillId="2" borderId="2" xfId="0" applyFill="1" applyBorder="1" applyAlignment="1" applyProtection="1">
      <protection locked="0"/>
    </xf>
    <xf numFmtId="0" fontId="0" fillId="0" borderId="0" xfId="0" applyAlignment="1" applyProtection="1"/>
    <xf numFmtId="0" fontId="0" fillId="0" borderId="3" xfId="0" applyBorder="1" applyAlignment="1" applyProtection="1"/>
    <xf numFmtId="164" fontId="5" fillId="8" borderId="1" xfId="0" applyNumberFormat="1" applyFont="1" applyFill="1" applyBorder="1" applyAlignment="1" applyProtection="1">
      <alignment horizontal="center"/>
      <protection hidden="1"/>
    </xf>
    <xf numFmtId="164" fontId="0" fillId="8" borderId="2" xfId="0" applyNumberFormat="1" applyFill="1" applyBorder="1" applyAlignment="1" applyProtection="1">
      <alignment horizontal="center"/>
      <protection hidden="1"/>
    </xf>
    <xf numFmtId="0" fontId="5" fillId="2" borderId="2" xfId="0" applyFont="1" applyFill="1" applyBorder="1" applyAlignment="1" applyProtection="1">
      <alignment horizontal="center"/>
      <protection locked="0"/>
    </xf>
    <xf numFmtId="164" fontId="5" fillId="2" borderId="1" xfId="0" applyNumberFormat="1" applyFon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0" fontId="11" fillId="0" borderId="26" xfId="0" applyFont="1" applyBorder="1" applyAlignment="1" applyProtection="1">
      <alignment vertical="center"/>
      <protection hidden="1"/>
    </xf>
    <xf numFmtId="0" fontId="0" fillId="0" borderId="27" xfId="0" applyBorder="1" applyAlignment="1" applyProtection="1">
      <alignment vertical="center"/>
      <protection hidden="1"/>
    </xf>
    <xf numFmtId="0" fontId="0" fillId="0" borderId="28" xfId="0" applyBorder="1" applyAlignment="1" applyProtection="1">
      <alignment vertical="center"/>
      <protection hidden="1"/>
    </xf>
    <xf numFmtId="9" fontId="5" fillId="8" borderId="1" xfId="0" applyNumberFormat="1" applyFont="1" applyFill="1" applyBorder="1" applyAlignment="1" applyProtection="1">
      <alignment horizontal="center"/>
      <protection hidden="1"/>
    </xf>
    <xf numFmtId="9" fontId="0" fillId="8" borderId="2" xfId="0" applyNumberFormat="1" applyFill="1" applyBorder="1" applyAlignment="1" applyProtection="1">
      <alignment horizontal="center"/>
      <protection hidden="1"/>
    </xf>
    <xf numFmtId="0" fontId="9" fillId="0" borderId="0" xfId="0" applyFont="1" applyBorder="1" applyAlignment="1" applyProtection="1">
      <alignment horizontal="left" vertical="top" wrapText="1"/>
    </xf>
    <xf numFmtId="0" fontId="0" fillId="0" borderId="0" xfId="0" applyAlignment="1" applyProtection="1">
      <alignment horizontal="left" vertical="top" wrapText="1"/>
    </xf>
    <xf numFmtId="0" fontId="9" fillId="0" borderId="0" xfId="0" applyFont="1" applyBorder="1" applyAlignment="1" applyProtection="1">
      <alignment horizontal="left" wrapText="1"/>
    </xf>
    <xf numFmtId="0" fontId="9" fillId="0" borderId="0" xfId="0" applyFont="1" applyAlignment="1" applyProtection="1">
      <alignment horizontal="left" wrapText="1"/>
    </xf>
    <xf numFmtId="0" fontId="11" fillId="0" borderId="7" xfId="0" applyFont="1" applyBorder="1" applyAlignment="1" applyProtection="1">
      <protection hidden="1"/>
    </xf>
    <xf numFmtId="0" fontId="0" fillId="0" borderId="8" xfId="0" applyBorder="1" applyAlignment="1" applyProtection="1">
      <protection hidden="1"/>
    </xf>
    <xf numFmtId="0" fontId="0" fillId="6" borderId="29" xfId="0" applyFill="1" applyBorder="1" applyAlignment="1">
      <alignment horizontal="center"/>
    </xf>
  </cellXfs>
  <cellStyles count="4">
    <cellStyle name="Euro" xfId="1"/>
    <cellStyle name="Monétaire" xfId="3"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4</xdr:row>
      <xdr:rowOff>66675</xdr:rowOff>
    </xdr:from>
    <xdr:to>
      <xdr:col>6</xdr:col>
      <xdr:colOff>676275</xdr:colOff>
      <xdr:row>37</xdr:row>
      <xdr:rowOff>95250</xdr:rowOff>
    </xdr:to>
    <xdr:sp macro="" textlink="">
      <xdr:nvSpPr>
        <xdr:cNvPr id="2" name="Text Box 1"/>
        <xdr:cNvSpPr txBox="1">
          <a:spLocks noChangeArrowheads="1"/>
        </xdr:cNvSpPr>
      </xdr:nvSpPr>
      <xdr:spPr bwMode="auto">
        <a:xfrm>
          <a:off x="66675" y="447675"/>
          <a:ext cx="5181600" cy="6315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Cette feuille de calcul vous permet d'estimer le prix de revient prévisionnel d'un matériel de votre parc ou son coût d'utilisation actuel.</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Sur la feuille intitulé "Automoteur" ou "outils", remplissez les cases jaunes.</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La feuille exemple vous guidera pour visualiser le type d'informations à renseigner.</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Notre barème d'entraide (téléchargeable sur notre site internet) peut vous aider à trouver les valeurs dont vous ne disposez pas (exemple : coût d'entretien, réparation, carburant, débit de chantier, ...).</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Le calcul d'amortissement (dépréciation) réalisé par cet outil  est de type "gestion". Il correspond à la durée d'amortissement prévue sur l'exploitation. </a:t>
          </a:r>
        </a:p>
        <a:p>
          <a:pPr algn="l" rtl="0">
            <a:defRPr sz="1000"/>
          </a:pPr>
          <a:r>
            <a:rPr lang="fr-FR" sz="1000" b="0" i="0" u="none" strike="noStrike" baseline="0">
              <a:solidFill>
                <a:srgbClr val="000000"/>
              </a:solidFill>
              <a:latin typeface="Arial"/>
              <a:cs typeface="Arial"/>
            </a:rPr>
            <a:t>Pour calculer un éventuel prix de revente, par défaut, un calcul automatique de dépréciation est réalisé avec un taux de dépréciation commun à tous types de machine.</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Un taux d'actualisation est utilisé pour actualiser la valeur d'achat de votre matériel. Cette démarche est opportune si sa date d'achat est ancienne. Un taux d'actualisation indicatif est proposé. Vous pouvez le modifier.</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Le taux d'intérêt permet d'estimer le montant des frais financiers. C'est une valeur moyenne entre les taux pratiqués pour les emprunts et celui d'une rémunération sur un compte de placement. Vous pouvez modifier la valeur indicative.</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Pour les tracteurs et automoteurs, le coût du carburant est réalisé à l'aide d'une formule de calcul standard.</a:t>
          </a:r>
        </a:p>
        <a:p>
          <a:pPr algn="l" rtl="0">
            <a:defRPr sz="1000"/>
          </a:pPr>
          <a:r>
            <a:rPr lang="fr-FR" sz="1000" b="0" i="0" u="none" strike="noStrike" baseline="0">
              <a:solidFill>
                <a:srgbClr val="000000"/>
              </a:solidFill>
              <a:latin typeface="Arial"/>
              <a:cs typeface="Arial"/>
            </a:rPr>
            <a:t>Des exemples de coefficients  de charge vous sont indiqués en alinéa. Ces valeurs pemettent d'estimer une consommation moyenne. Plus le travail réalisé valorise la pleine puissance de votre matériel, plus ce coefficient est élevé.</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Si votre unité d'utilisation annuelle de référence est différente de "heure", indiquez le débit de chantier de votre machine. Celui-ci sert à convertir le coût du carburant et de la main d'oeuvre exprimés par heure de fonctionnement, dans l'unité que vous avez choisie (hectare, voyage, km, ...) pour exprimer votre prix de revient.</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Nous restons à votre disposition pour vous aider à affiner ce calcul : Cédric PARAPEL, Chambre d'Agriculture de la Corrèze, 05.55.21.54.57 / 07.63.45.23.25 ou cedric.parapel@correze.chambagri.fr  </a:t>
          </a:r>
        </a:p>
      </xdr:txBody>
    </xdr:sp>
    <xdr:clientData/>
  </xdr:twoCellAnchor>
  <xdr:twoCellAnchor>
    <xdr:from>
      <xdr:col>1</xdr:col>
      <xdr:colOff>47626</xdr:colOff>
      <xdr:row>2</xdr:row>
      <xdr:rowOff>38100</xdr:rowOff>
    </xdr:from>
    <xdr:to>
      <xdr:col>7</xdr:col>
      <xdr:colOff>0</xdr:colOff>
      <xdr:row>4</xdr:row>
      <xdr:rowOff>38100</xdr:rowOff>
    </xdr:to>
    <xdr:sp macro="" textlink="">
      <xdr:nvSpPr>
        <xdr:cNvPr id="3" name="Text Box 2"/>
        <xdr:cNvSpPr txBox="1">
          <a:spLocks noChangeArrowheads="1"/>
        </xdr:cNvSpPr>
      </xdr:nvSpPr>
      <xdr:spPr bwMode="auto">
        <a:xfrm>
          <a:off x="809626" y="361950"/>
          <a:ext cx="4524374"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0" anchor="t" upright="1"/>
        <a:lstStyle/>
        <a:p>
          <a:pPr algn="ctr" rtl="0">
            <a:defRPr sz="1000"/>
          </a:pPr>
          <a:r>
            <a:rPr lang="fr-FR" sz="1400" b="1" i="0" u="none" strike="noStrike" baseline="0">
              <a:solidFill>
                <a:srgbClr val="000000"/>
              </a:solidFill>
              <a:latin typeface="Arial"/>
              <a:cs typeface="Arial"/>
            </a:rPr>
            <a:t>Calculez vos coûts d'utilisation de matériels</a:t>
          </a:r>
        </a:p>
      </xdr:txBody>
    </xdr:sp>
    <xdr:clientData/>
  </xdr:twoCellAnchor>
  <xdr:twoCellAnchor editAs="oneCell">
    <xdr:from>
      <xdr:col>0</xdr:col>
      <xdr:colOff>0</xdr:colOff>
      <xdr:row>0</xdr:row>
      <xdr:rowOff>0</xdr:rowOff>
    </xdr:from>
    <xdr:to>
      <xdr:col>1</xdr:col>
      <xdr:colOff>338526</xdr:colOff>
      <xdr:row>5</xdr:row>
      <xdr:rowOff>161924</xdr:rowOff>
    </xdr:to>
    <xdr:pic>
      <xdr:nvPicPr>
        <xdr:cNvPr id="5" name="Image 4"/>
        <xdr:cNvPicPr>
          <a:picLocks noChangeAspect="1"/>
        </xdr:cNvPicPr>
      </xdr:nvPicPr>
      <xdr:blipFill>
        <a:blip xmlns:r="http://schemas.openxmlformats.org/officeDocument/2006/relationships" r:embed="rId1"/>
        <a:stretch>
          <a:fillRect/>
        </a:stretch>
      </xdr:blipFill>
      <xdr:spPr>
        <a:xfrm>
          <a:off x="0" y="0"/>
          <a:ext cx="1100526" cy="1057274"/>
        </a:xfrm>
        <a:prstGeom prst="rect">
          <a:avLst/>
        </a:prstGeom>
      </xdr:spPr>
    </xdr:pic>
    <xdr:clientData/>
  </xdr:twoCellAnchor>
  <xdr:twoCellAnchor editAs="oneCell">
    <xdr:from>
      <xdr:col>4</xdr:col>
      <xdr:colOff>485775</xdr:colOff>
      <xdr:row>44</xdr:row>
      <xdr:rowOff>117418</xdr:rowOff>
    </xdr:from>
    <xdr:to>
      <xdr:col>7</xdr:col>
      <xdr:colOff>0</xdr:colOff>
      <xdr:row>48</xdr:row>
      <xdr:rowOff>0</xdr:rowOff>
    </xdr:to>
    <xdr:pic>
      <xdr:nvPicPr>
        <xdr:cNvPr id="6" name="Image 5"/>
        <xdr:cNvPicPr>
          <a:picLocks noChangeAspect="1"/>
        </xdr:cNvPicPr>
      </xdr:nvPicPr>
      <xdr:blipFill>
        <a:blip xmlns:r="http://schemas.openxmlformats.org/officeDocument/2006/relationships" r:embed="rId2"/>
        <a:stretch>
          <a:fillRect/>
        </a:stretch>
      </xdr:blipFill>
      <xdr:spPr>
        <a:xfrm>
          <a:off x="3533775" y="8442268"/>
          <a:ext cx="1800225" cy="6445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548076</xdr:colOff>
      <xdr:row>2</xdr:row>
      <xdr:rowOff>38099</xdr:rowOff>
    </xdr:to>
    <xdr:pic>
      <xdr:nvPicPr>
        <xdr:cNvPr id="4" name="Image 3"/>
        <xdr:cNvPicPr>
          <a:picLocks noChangeAspect="1"/>
        </xdr:cNvPicPr>
      </xdr:nvPicPr>
      <xdr:blipFill>
        <a:blip xmlns:r="http://schemas.openxmlformats.org/officeDocument/2006/relationships" r:embed="rId1"/>
        <a:stretch>
          <a:fillRect/>
        </a:stretch>
      </xdr:blipFill>
      <xdr:spPr>
        <a:xfrm>
          <a:off x="0" y="0"/>
          <a:ext cx="1100526" cy="10572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548076</xdr:colOff>
      <xdr:row>2</xdr:row>
      <xdr:rowOff>38099</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1100526" cy="10572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548076</xdr:colOff>
      <xdr:row>2</xdr:row>
      <xdr:rowOff>38099</xdr:rowOff>
    </xdr:to>
    <xdr:pic>
      <xdr:nvPicPr>
        <xdr:cNvPr id="3" name="Image 2"/>
        <xdr:cNvPicPr>
          <a:picLocks noChangeAspect="1"/>
        </xdr:cNvPicPr>
      </xdr:nvPicPr>
      <xdr:blipFill>
        <a:blip xmlns:r="http://schemas.openxmlformats.org/officeDocument/2006/relationships" r:embed="rId1"/>
        <a:stretch>
          <a:fillRect/>
        </a:stretch>
      </xdr:blipFill>
      <xdr:spPr>
        <a:xfrm>
          <a:off x="0" y="0"/>
          <a:ext cx="1100526" cy="105727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1:C61"/>
  <sheetViews>
    <sheetView tabSelected="1" workbookViewId="0">
      <selection activeCell="F43" sqref="F43"/>
    </sheetView>
  </sheetViews>
  <sheetFormatPr baseColWidth="10" defaultColWidth="0" defaultRowHeight="12.75" customHeight="1" zeroHeight="1" x14ac:dyDescent="0.25"/>
  <cols>
    <col min="1" max="7" width="11.42578125" customWidth="1"/>
  </cols>
  <sheetData>
    <row r="1" ht="12.75" customHeight="1" x14ac:dyDescent="0.25"/>
    <row r="2" ht="12.75" customHeight="1" x14ac:dyDescent="0.25"/>
    <row r="3" ht="15" x14ac:dyDescent="0.25"/>
    <row r="4" ht="15" x14ac:dyDescent="0.25"/>
    <row r="5" ht="15" x14ac:dyDescent="0.25"/>
    <row r="6" ht="15" x14ac:dyDescent="0.25"/>
    <row r="7" ht="15" x14ac:dyDescent="0.25"/>
    <row r="8" ht="15" x14ac:dyDescent="0.25"/>
    <row r="9" ht="15" x14ac:dyDescent="0.25"/>
    <row r="10" ht="15" x14ac:dyDescent="0.25"/>
    <row r="11" ht="15" x14ac:dyDescent="0.25"/>
    <row r="12" ht="15" x14ac:dyDescent="0.25"/>
    <row r="13" ht="15" x14ac:dyDescent="0.25"/>
    <row r="14" ht="15" x14ac:dyDescent="0.25"/>
    <row r="15" ht="15" x14ac:dyDescent="0.25"/>
    <row r="16" ht="15" x14ac:dyDescent="0.25"/>
    <row r="17" ht="15" x14ac:dyDescent="0.25"/>
    <row r="18" ht="15" x14ac:dyDescent="0.25"/>
    <row r="19" ht="15" x14ac:dyDescent="0.25"/>
    <row r="20" ht="15" x14ac:dyDescent="0.25"/>
    <row r="21" ht="15" x14ac:dyDescent="0.25"/>
    <row r="22" ht="15" x14ac:dyDescent="0.25"/>
    <row r="23" ht="15" x14ac:dyDescent="0.25"/>
    <row r="24" ht="15" x14ac:dyDescent="0.25"/>
    <row r="25" ht="15" x14ac:dyDescent="0.25"/>
    <row r="26" ht="15" x14ac:dyDescent="0.25"/>
    <row r="27" ht="15" x14ac:dyDescent="0.25"/>
    <row r="28" ht="15" x14ac:dyDescent="0.25"/>
    <row r="29" ht="15" x14ac:dyDescent="0.25"/>
    <row r="30" ht="15" x14ac:dyDescent="0.25"/>
    <row r="31" ht="15" x14ac:dyDescent="0.25"/>
    <row r="32" ht="15" x14ac:dyDescent="0.25"/>
    <row r="33" spans="2:3" ht="15" x14ac:dyDescent="0.25"/>
    <row r="34" spans="2:3" ht="15" x14ac:dyDescent="0.25"/>
    <row r="35" spans="2:3" ht="15" x14ac:dyDescent="0.25"/>
    <row r="36" spans="2:3" ht="15" x14ac:dyDescent="0.25"/>
    <row r="37" spans="2:3" ht="15" x14ac:dyDescent="0.25"/>
    <row r="38" spans="2:3" ht="15" x14ac:dyDescent="0.25"/>
    <row r="39" spans="2:3" ht="15" x14ac:dyDescent="0.25"/>
    <row r="40" spans="2:3" ht="15" x14ac:dyDescent="0.25"/>
    <row r="41" spans="2:3" ht="15" x14ac:dyDescent="0.25">
      <c r="B41" s="1"/>
      <c r="C41" s="2" t="s">
        <v>0</v>
      </c>
    </row>
    <row r="42" spans="2:3" ht="15" x14ac:dyDescent="0.25"/>
    <row r="43" spans="2:3" ht="15" x14ac:dyDescent="0.25">
      <c r="B43" s="3"/>
      <c r="C43" s="4" t="s">
        <v>1</v>
      </c>
    </row>
    <row r="44" spans="2:3" ht="15" x14ac:dyDescent="0.25"/>
    <row r="45" spans="2:3" ht="15" x14ac:dyDescent="0.25">
      <c r="B45" s="50"/>
      <c r="C45" t="s">
        <v>129</v>
      </c>
    </row>
    <row r="46" spans="2:3" ht="15" x14ac:dyDescent="0.25"/>
    <row r="47" spans="2:3" ht="15" x14ac:dyDescent="0.25"/>
    <row r="48" spans="2:3" ht="15" x14ac:dyDescent="0.25"/>
    <row r="49" ht="12.75" hidden="1" customHeight="1" x14ac:dyDescent="0.25"/>
    <row r="50" ht="12.75" hidden="1" customHeight="1" x14ac:dyDescent="0.25"/>
    <row r="51" ht="12.75" hidden="1" customHeight="1" x14ac:dyDescent="0.25"/>
    <row r="52" ht="12.75" hidden="1" customHeight="1" x14ac:dyDescent="0.25"/>
    <row r="53" ht="12.75" hidden="1" customHeight="1" x14ac:dyDescent="0.25"/>
    <row r="54" ht="12.75" hidden="1" customHeight="1" x14ac:dyDescent="0.25"/>
    <row r="55" ht="12.75" hidden="1" customHeight="1" x14ac:dyDescent="0.25"/>
    <row r="56" ht="12.75" hidden="1" customHeight="1" x14ac:dyDescent="0.25"/>
    <row r="57" ht="12.75" hidden="1" customHeight="1" x14ac:dyDescent="0.25"/>
    <row r="58" ht="12.75" hidden="1" customHeight="1" x14ac:dyDescent="0.25"/>
    <row r="59" ht="12.75" hidden="1" customHeight="1" x14ac:dyDescent="0.25"/>
    <row r="60" ht="12.75" hidden="1" customHeight="1" x14ac:dyDescent="0.25"/>
    <row r="61" ht="12.75" hidden="1" customHeight="1" x14ac:dyDescent="0.25"/>
  </sheetData>
  <sheetProtection algorithmName="SHA-512" hashValue="bkDIQsvX2SFguiWGzizIv/SSQ/LbTRyJQGpXhpf6VHh6vT3vpf16B1St/VPx7kfY6SNJ4mmkWa8eRK/1y6u24Q==" saltValue="3LWVe2S0itE20moGvueR3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B58"/>
  <sheetViews>
    <sheetView zoomScaleNormal="100" workbookViewId="0">
      <selection activeCell="E53" sqref="E53"/>
    </sheetView>
  </sheetViews>
  <sheetFormatPr baseColWidth="10" defaultColWidth="0" defaultRowHeight="0" customHeight="1" zeroHeight="1" x14ac:dyDescent="0.25"/>
  <cols>
    <col min="1" max="1" width="2.5703125" style="132" customWidth="1"/>
    <col min="2" max="2" width="5.7109375" style="132" customWidth="1"/>
    <col min="3" max="3" width="50.85546875" style="132" customWidth="1"/>
    <col min="4" max="4" width="11.5703125" style="132" customWidth="1"/>
    <col min="5" max="5" width="10" style="132" customWidth="1"/>
    <col min="6" max="6" width="11" style="132" customWidth="1"/>
    <col min="7" max="13" width="11.5703125" style="132" customWidth="1"/>
    <col min="14" max="26" width="11.5703125" style="132" hidden="1" customWidth="1"/>
    <col min="27" max="27" width="13.28515625" style="132" hidden="1" customWidth="1"/>
    <col min="28" max="28" width="4.7109375" style="132" hidden="1" customWidth="1"/>
    <col min="29" max="16384" width="0" style="132" hidden="1"/>
  </cols>
  <sheetData>
    <row r="1" spans="2:10" ht="45.95" customHeight="1" x14ac:dyDescent="0.25">
      <c r="B1" s="226" t="s">
        <v>130</v>
      </c>
      <c r="C1" s="226"/>
      <c r="D1" s="226"/>
      <c r="E1" s="226"/>
      <c r="F1" s="226"/>
    </row>
    <row r="2" spans="2:10" ht="35.1" customHeight="1" x14ac:dyDescent="0.25">
      <c r="B2" s="226"/>
      <c r="C2" s="226"/>
      <c r="D2" s="226"/>
      <c r="E2" s="226"/>
      <c r="F2" s="226"/>
    </row>
    <row r="3" spans="2:10" ht="22.5" customHeight="1" x14ac:dyDescent="0.25">
      <c r="B3" s="222" t="s">
        <v>3</v>
      </c>
      <c r="C3" s="223"/>
      <c r="D3" s="223"/>
      <c r="E3" s="223"/>
      <c r="F3" s="223"/>
      <c r="G3" s="134"/>
    </row>
    <row r="4" spans="2:10" ht="16.5" customHeight="1" x14ac:dyDescent="0.25">
      <c r="B4" s="130"/>
      <c r="C4" s="218" t="s">
        <v>4</v>
      </c>
      <c r="D4" s="218"/>
      <c r="E4" s="224">
        <v>2022</v>
      </c>
      <c r="F4" s="225"/>
      <c r="G4" s="135"/>
    </row>
    <row r="5" spans="2:10" ht="17.25" customHeight="1" x14ac:dyDescent="0.25">
      <c r="B5" s="130"/>
      <c r="C5" s="218" t="s">
        <v>5</v>
      </c>
      <c r="D5" s="219"/>
      <c r="E5" s="220" t="s">
        <v>6</v>
      </c>
      <c r="F5" s="221"/>
      <c r="G5" s="135"/>
    </row>
    <row r="6" spans="2:10" ht="17.25" customHeight="1" x14ac:dyDescent="0.25">
      <c r="B6" s="130"/>
      <c r="C6" s="218" t="s">
        <v>7</v>
      </c>
      <c r="D6" s="228"/>
      <c r="E6" s="220">
        <v>2010</v>
      </c>
      <c r="F6" s="221"/>
      <c r="G6" s="135" t="s">
        <v>8</v>
      </c>
    </row>
    <row r="7" spans="2:10" ht="17.25" customHeight="1" x14ac:dyDescent="0.25">
      <c r="B7" s="130"/>
      <c r="C7" s="218" t="s">
        <v>9</v>
      </c>
      <c r="D7" s="228"/>
      <c r="E7" s="220">
        <v>2010</v>
      </c>
      <c r="F7" s="221"/>
      <c r="G7" s="135" t="s">
        <v>10</v>
      </c>
    </row>
    <row r="8" spans="2:10" s="131" customFormat="1" ht="15.75" customHeight="1" x14ac:dyDescent="0.25">
      <c r="B8" s="7"/>
      <c r="C8" s="218" t="s">
        <v>11</v>
      </c>
      <c r="D8" s="227"/>
      <c r="E8" s="220">
        <v>46670</v>
      </c>
      <c r="F8" s="221"/>
      <c r="G8" s="135" t="s">
        <v>12</v>
      </c>
    </row>
    <row r="9" spans="2:10" s="131" customFormat="1" ht="18" customHeight="1" x14ac:dyDescent="0.25">
      <c r="B9" s="7"/>
      <c r="C9" s="218" t="s">
        <v>62</v>
      </c>
      <c r="D9" s="227"/>
      <c r="E9" s="220">
        <v>10</v>
      </c>
      <c r="F9" s="221"/>
      <c r="G9" s="135"/>
    </row>
    <row r="10" spans="2:10" s="131" customFormat="1" ht="18" hidden="1" customHeight="1" x14ac:dyDescent="0.25">
      <c r="B10" s="7"/>
      <c r="C10" s="129" t="s">
        <v>13</v>
      </c>
      <c r="D10" s="9">
        <f>E4+E9</f>
        <v>2032</v>
      </c>
      <c r="E10" s="220"/>
      <c r="F10" s="229"/>
      <c r="G10" s="138" t="s">
        <v>14</v>
      </c>
      <c r="H10" s="139"/>
      <c r="I10" s="140"/>
      <c r="J10" s="135" t="s">
        <v>15</v>
      </c>
    </row>
    <row r="11" spans="2:10" s="131" customFormat="1" ht="18" customHeight="1" x14ac:dyDescent="0.25">
      <c r="B11" s="7"/>
      <c r="C11" s="218" t="s">
        <v>16</v>
      </c>
      <c r="D11" s="230"/>
      <c r="E11" s="231">
        <v>1.4999999999999999E-2</v>
      </c>
      <c r="F11" s="232"/>
      <c r="G11" s="135" t="s">
        <v>17</v>
      </c>
    </row>
    <row r="12" spans="2:10" s="131" customFormat="1" ht="15.75" customHeight="1" x14ac:dyDescent="0.25">
      <c r="B12" s="7"/>
      <c r="C12" s="218" t="s">
        <v>18</v>
      </c>
      <c r="D12" s="227"/>
      <c r="E12" s="220">
        <v>100</v>
      </c>
      <c r="F12" s="221"/>
      <c r="G12" s="135"/>
    </row>
    <row r="13" spans="2:10" s="131" customFormat="1" ht="15.75" customHeight="1" x14ac:dyDescent="0.25">
      <c r="B13" s="7"/>
      <c r="C13" s="218" t="s">
        <v>19</v>
      </c>
      <c r="D13" s="227"/>
      <c r="E13" s="220" t="s">
        <v>20</v>
      </c>
      <c r="F13" s="221"/>
      <c r="G13" s="135"/>
    </row>
    <row r="14" spans="2:10" s="131" customFormat="1" ht="15.75" customHeight="1" x14ac:dyDescent="0.25">
      <c r="B14" s="7"/>
      <c r="C14" s="218" t="s">
        <v>21</v>
      </c>
      <c r="D14" s="227"/>
      <c r="E14" s="220">
        <v>500</v>
      </c>
      <c r="F14" s="221"/>
      <c r="G14" s="135"/>
    </row>
    <row r="15" spans="2:10" s="131" customFormat="1" ht="15.75" customHeight="1" x14ac:dyDescent="0.25">
      <c r="B15" s="7"/>
      <c r="C15" s="218" t="s">
        <v>22</v>
      </c>
      <c r="D15" s="228"/>
      <c r="E15" s="233">
        <v>0.02</v>
      </c>
      <c r="F15" s="234"/>
      <c r="G15" s="135" t="s">
        <v>23</v>
      </c>
    </row>
    <row r="16" spans="2:10" s="131" customFormat="1" ht="15.75" customHeight="1" x14ac:dyDescent="0.25">
      <c r="B16" s="7"/>
      <c r="C16" s="218" t="s">
        <v>24</v>
      </c>
      <c r="D16" s="227"/>
      <c r="E16" s="220">
        <v>500</v>
      </c>
      <c r="F16" s="221"/>
      <c r="G16" s="135"/>
    </row>
    <row r="17" spans="1:7" s="131" customFormat="1" ht="15.75" customHeight="1" x14ac:dyDescent="0.25">
      <c r="B17" s="7"/>
      <c r="C17" s="218" t="s">
        <v>125</v>
      </c>
      <c r="D17" s="227"/>
      <c r="E17" s="220">
        <v>520</v>
      </c>
      <c r="F17" s="221"/>
      <c r="G17" s="135" t="s">
        <v>25</v>
      </c>
    </row>
    <row r="18" spans="1:7" s="131" customFormat="1" ht="15.75" customHeight="1" x14ac:dyDescent="0.25">
      <c r="B18" s="7"/>
      <c r="C18" s="218" t="s">
        <v>126</v>
      </c>
      <c r="D18" s="230"/>
      <c r="E18" s="220">
        <v>650</v>
      </c>
      <c r="F18" s="221"/>
      <c r="G18" s="135" t="s">
        <v>25</v>
      </c>
    </row>
    <row r="19" spans="1:7" s="131" customFormat="1" ht="15.75" customHeight="1" x14ac:dyDescent="0.25">
      <c r="B19" s="7"/>
      <c r="C19" s="218" t="s">
        <v>26</v>
      </c>
      <c r="D19" s="227"/>
      <c r="E19" s="220">
        <v>1.25</v>
      </c>
      <c r="F19" s="221"/>
      <c r="G19" s="135"/>
    </row>
    <row r="20" spans="1:7" s="131" customFormat="1" ht="15.75" customHeight="1" x14ac:dyDescent="0.25">
      <c r="B20" s="7"/>
      <c r="C20" s="218" t="s">
        <v>123</v>
      </c>
      <c r="D20" s="227"/>
      <c r="E20" s="235">
        <v>0.35</v>
      </c>
      <c r="F20" s="236"/>
      <c r="G20" s="135"/>
    </row>
    <row r="21" spans="1:7" s="131" customFormat="1" ht="15.75" customHeight="1" x14ac:dyDescent="0.25">
      <c r="B21" s="7"/>
      <c r="C21" s="218" t="s">
        <v>27</v>
      </c>
      <c r="D21" s="227"/>
      <c r="E21" s="220"/>
      <c r="F21" s="221"/>
      <c r="G21" s="135"/>
    </row>
    <row r="22" spans="1:7" s="131" customFormat="1" ht="15.75" customHeight="1" x14ac:dyDescent="0.25">
      <c r="B22" s="7"/>
      <c r="C22" s="218" t="s">
        <v>28</v>
      </c>
      <c r="D22" s="227"/>
      <c r="E22" s="220">
        <v>17</v>
      </c>
      <c r="F22" s="221"/>
      <c r="G22" s="135"/>
    </row>
    <row r="23" spans="1:7" s="131" customFormat="1" ht="4.5" customHeight="1" x14ac:dyDescent="0.25">
      <c r="B23" s="136"/>
      <c r="C23" s="137"/>
      <c r="D23" s="141"/>
      <c r="E23" s="142"/>
      <c r="F23" s="143"/>
    </row>
    <row r="24" spans="1:7" s="131" customFormat="1" ht="39" hidden="1" customHeight="1" x14ac:dyDescent="0.25">
      <c r="B24" s="238" t="s">
        <v>29</v>
      </c>
      <c r="C24" s="239"/>
      <c r="D24" s="239"/>
      <c r="E24" s="239"/>
      <c r="F24" s="239"/>
    </row>
    <row r="25" spans="1:7" s="131" customFormat="1" ht="24.75" hidden="1" customHeight="1" x14ac:dyDescent="0.25">
      <c r="B25" s="240" t="s">
        <v>58</v>
      </c>
      <c r="C25" s="241"/>
      <c r="D25" s="241"/>
      <c r="E25" s="241"/>
      <c r="F25" s="241"/>
    </row>
    <row r="26" spans="1:7" s="144" customFormat="1" ht="12.75" customHeight="1" x14ac:dyDescent="0.2">
      <c r="B26" s="144" t="s">
        <v>127</v>
      </c>
    </row>
    <row r="27" spans="1:7" ht="6" customHeight="1" thickBot="1" x14ac:dyDescent="0.45">
      <c r="A27" s="131"/>
      <c r="B27" s="145"/>
      <c r="C27" s="145"/>
      <c r="D27" s="145"/>
      <c r="E27" s="145"/>
      <c r="F27" s="145"/>
    </row>
    <row r="28" spans="1:7" ht="19.5" customHeight="1" thickBot="1" x14ac:dyDescent="0.3">
      <c r="B28" s="242" t="str">
        <f>E5</f>
        <v>Tracteur  100 ch</v>
      </c>
      <c r="C28" s="243"/>
      <c r="D28" s="152" t="s">
        <v>32</v>
      </c>
      <c r="E28" s="152" t="s">
        <v>33</v>
      </c>
      <c r="F28" s="153" t="s">
        <v>34</v>
      </c>
    </row>
    <row r="29" spans="1:7" ht="4.5" customHeight="1" x14ac:dyDescent="0.25">
      <c r="B29" s="154"/>
      <c r="C29" s="54"/>
      <c r="D29" s="155"/>
      <c r="E29" s="56"/>
      <c r="F29" s="156"/>
    </row>
    <row r="30" spans="1:7" s="133" customFormat="1" ht="15" x14ac:dyDescent="0.25">
      <c r="A30" s="132"/>
      <c r="B30" s="157"/>
      <c r="C30" s="158" t="s">
        <v>35</v>
      </c>
      <c r="D30" s="159">
        <f>Sources!$C$83</f>
        <v>12</v>
      </c>
      <c r="E30" s="160"/>
      <c r="F30" s="161"/>
    </row>
    <row r="31" spans="1:7" s="133" customFormat="1" ht="12.75" x14ac:dyDescent="0.2">
      <c r="B31" s="157"/>
      <c r="C31" s="82" t="s">
        <v>112</v>
      </c>
      <c r="D31" s="159">
        <f>Sources!$C$84</f>
        <v>10</v>
      </c>
      <c r="E31" s="160"/>
      <c r="F31" s="161"/>
    </row>
    <row r="32" spans="1:7" s="146" customFormat="1" ht="12.75" customHeight="1" x14ac:dyDescent="0.2">
      <c r="A32" s="133"/>
      <c r="B32" s="162"/>
      <c r="C32" s="82" t="s">
        <v>36</v>
      </c>
      <c r="D32" s="163">
        <f>Sources!$C$85</f>
        <v>500</v>
      </c>
      <c r="E32" s="164"/>
      <c r="F32" s="165" t="str">
        <f>Sources!$C$97</f>
        <v>heure</v>
      </c>
    </row>
    <row r="33" spans="1:11" s="133" customFormat="1" ht="12.75" x14ac:dyDescent="0.2">
      <c r="A33" s="146"/>
      <c r="B33" s="162"/>
      <c r="C33" s="166" t="s">
        <v>37</v>
      </c>
      <c r="D33" s="167">
        <f>Sources!$C$86</f>
        <v>55799.500062109757</v>
      </c>
      <c r="E33" s="168" t="s">
        <v>38</v>
      </c>
      <c r="F33" s="169">
        <f>Sources!$C$98</f>
        <v>2022</v>
      </c>
    </row>
    <row r="34" spans="1:11" s="133" customFormat="1" ht="12.75" x14ac:dyDescent="0.2">
      <c r="B34" s="162"/>
      <c r="C34" s="82" t="s">
        <v>39</v>
      </c>
      <c r="D34" s="170">
        <f>Sources!$C$82</f>
        <v>19456.082640016291</v>
      </c>
      <c r="E34" s="171"/>
      <c r="F34" s="172"/>
    </row>
    <row r="35" spans="1:11" s="133" customFormat="1" ht="4.5" customHeight="1" x14ac:dyDescent="0.2">
      <c r="B35" s="162"/>
      <c r="C35" s="164"/>
      <c r="D35" s="173"/>
      <c r="E35" s="174"/>
      <c r="F35" s="172"/>
    </row>
    <row r="36" spans="1:11" ht="16.5" x14ac:dyDescent="0.25">
      <c r="A36" s="133"/>
      <c r="B36" s="175" t="s">
        <v>40</v>
      </c>
      <c r="C36" s="78"/>
      <c r="D36" s="176"/>
      <c r="E36" s="80"/>
      <c r="F36" s="177"/>
    </row>
    <row r="37" spans="1:11" ht="16.5" x14ac:dyDescent="0.25">
      <c r="B37" s="162"/>
      <c r="C37" s="82" t="s">
        <v>41</v>
      </c>
      <c r="D37" s="178"/>
      <c r="E37" s="84">
        <f>Sources!$C$87</f>
        <v>9.3339999999999996</v>
      </c>
      <c r="F37" s="179" t="str">
        <f>Sources!$C$97</f>
        <v>heure</v>
      </c>
    </row>
    <row r="38" spans="1:11" ht="16.5" x14ac:dyDescent="0.25">
      <c r="B38" s="162"/>
      <c r="C38" s="82" t="s">
        <v>42</v>
      </c>
      <c r="D38" s="178"/>
      <c r="E38" s="84">
        <f>Sources!$C$88</f>
        <v>1.8668</v>
      </c>
      <c r="F38" s="165" t="str">
        <f>Sources!$C$97</f>
        <v>heure</v>
      </c>
    </row>
    <row r="39" spans="1:11" ht="16.5" x14ac:dyDescent="0.25">
      <c r="B39" s="180"/>
      <c r="C39" s="82" t="s">
        <v>43</v>
      </c>
      <c r="D39" s="181"/>
      <c r="E39" s="84">
        <f>Sources!$C$89</f>
        <v>1</v>
      </c>
      <c r="F39" s="182" t="str">
        <f>Sources!$C$97</f>
        <v>heure</v>
      </c>
    </row>
    <row r="40" spans="1:11" ht="5.25" customHeight="1" x14ac:dyDescent="0.25">
      <c r="B40" s="183"/>
      <c r="C40" s="184"/>
      <c r="D40" s="155"/>
      <c r="E40" s="185"/>
      <c r="F40" s="186"/>
    </row>
    <row r="41" spans="1:11" ht="16.5" x14ac:dyDescent="0.25">
      <c r="B41" s="187" t="s">
        <v>44</v>
      </c>
      <c r="C41" s="188"/>
      <c r="D41" s="189"/>
      <c r="E41" s="190"/>
      <c r="F41" s="191"/>
    </row>
    <row r="42" spans="1:11" s="133" customFormat="1" ht="15.75" x14ac:dyDescent="0.25">
      <c r="A42" s="132"/>
      <c r="B42" s="162"/>
      <c r="C42" s="82" t="s">
        <v>45</v>
      </c>
      <c r="D42" s="99">
        <f>Sources!$C$90</f>
        <v>8.3999999999999986</v>
      </c>
      <c r="E42" s="192"/>
      <c r="F42" s="161"/>
    </row>
    <row r="43" spans="1:11" ht="4.5" customHeight="1" x14ac:dyDescent="0.25">
      <c r="A43" s="133"/>
      <c r="B43" s="162"/>
      <c r="C43" s="164"/>
      <c r="D43" s="193"/>
      <c r="E43" s="192"/>
      <c r="F43" s="161"/>
    </row>
    <row r="44" spans="1:11" ht="14.25" customHeight="1" x14ac:dyDescent="0.25">
      <c r="B44" s="162"/>
      <c r="C44" s="82" t="s">
        <v>46</v>
      </c>
      <c r="D44" s="194"/>
      <c r="E44" s="84">
        <f>Sources!$C$96</f>
        <v>10.5</v>
      </c>
      <c r="F44" s="182" t="str">
        <f>Sources!$C$97</f>
        <v>heure</v>
      </c>
    </row>
    <row r="45" spans="1:11" s="133" customFormat="1" ht="16.5" x14ac:dyDescent="0.25">
      <c r="A45" s="132"/>
      <c r="B45" s="180"/>
      <c r="C45" s="82" t="s">
        <v>47</v>
      </c>
      <c r="D45" s="195"/>
      <c r="E45" s="84">
        <f>Sources!$C$91</f>
        <v>1.04</v>
      </c>
      <c r="F45" s="196" t="str">
        <f>Sources!$C$97</f>
        <v>heure</v>
      </c>
    </row>
    <row r="46" spans="1:11" ht="16.5" x14ac:dyDescent="0.25">
      <c r="A46" s="133"/>
      <c r="B46" s="180"/>
      <c r="C46" s="82" t="s">
        <v>48</v>
      </c>
      <c r="D46" s="195"/>
      <c r="E46" s="84">
        <f>Sources!$C$92</f>
        <v>1.3</v>
      </c>
      <c r="F46" s="197" t="str">
        <f>Sources!$C$97</f>
        <v>heure</v>
      </c>
    </row>
    <row r="47" spans="1:11" ht="7.5" customHeight="1" thickBot="1" x14ac:dyDescent="0.3">
      <c r="B47" s="198"/>
      <c r="C47" s="199"/>
      <c r="D47" s="200"/>
      <c r="E47" s="200"/>
      <c r="F47" s="201"/>
    </row>
    <row r="48" spans="1:11" ht="27.75" customHeight="1" thickBot="1" x14ac:dyDescent="0.3">
      <c r="B48" s="202"/>
      <c r="C48" s="202"/>
      <c r="D48" s="202"/>
      <c r="E48" s="202"/>
      <c r="F48" s="203"/>
      <c r="G48" s="147"/>
      <c r="H48" s="147"/>
      <c r="I48" s="147"/>
      <c r="J48" s="148"/>
      <c r="K48" s="149"/>
    </row>
    <row r="49" spans="2:10" ht="20.25" customHeight="1" thickTop="1" thickBot="1" x14ac:dyDescent="0.75">
      <c r="B49" s="244" t="s">
        <v>49</v>
      </c>
      <c r="C49" s="245"/>
      <c r="D49" s="245"/>
      <c r="E49" s="245"/>
      <c r="F49" s="246"/>
      <c r="G49" s="237"/>
      <c r="H49" s="237"/>
      <c r="I49" s="237"/>
      <c r="J49" s="237"/>
    </row>
    <row r="50" spans="2:10" ht="4.5" customHeight="1" thickTop="1" x14ac:dyDescent="0.7">
      <c r="B50" s="204"/>
      <c r="C50" s="205"/>
      <c r="D50" s="206"/>
      <c r="E50" s="207"/>
      <c r="F50" s="208"/>
      <c r="G50" s="150"/>
      <c r="H50" s="150"/>
      <c r="I50" s="150"/>
      <c r="J50" s="150"/>
    </row>
    <row r="51" spans="2:10" ht="15" customHeight="1" x14ac:dyDescent="0.3">
      <c r="B51" s="206"/>
      <c r="C51" s="54" t="s">
        <v>50</v>
      </c>
      <c r="D51" s="209"/>
      <c r="E51" s="210">
        <f>Sources!$C$93</f>
        <v>14.540800000000001</v>
      </c>
      <c r="F51" s="211" t="str">
        <f>Sources!$C$97</f>
        <v>heure</v>
      </c>
    </row>
    <row r="52" spans="2:10" ht="15" customHeight="1" x14ac:dyDescent="0.3">
      <c r="B52" s="206"/>
      <c r="C52" s="54" t="s">
        <v>46</v>
      </c>
      <c r="D52" s="212"/>
      <c r="E52" s="210">
        <f>Sources!$C$99</f>
        <v>10.5</v>
      </c>
      <c r="F52" s="211" t="str">
        <f>Sources!$C$97</f>
        <v>heure</v>
      </c>
    </row>
    <row r="53" spans="2:10" ht="14.25" customHeight="1" x14ac:dyDescent="0.3">
      <c r="B53" s="206"/>
      <c r="C53" s="213" t="s">
        <v>51</v>
      </c>
      <c r="D53" s="212"/>
      <c r="E53" s="214">
        <f>Sources!$C$94</f>
        <v>17</v>
      </c>
      <c r="F53" s="215" t="str">
        <f>Sources!$C$97</f>
        <v>heure</v>
      </c>
    </row>
    <row r="54" spans="2:10" ht="16.5" x14ac:dyDescent="0.25">
      <c r="B54" s="202"/>
      <c r="C54" s="213" t="s">
        <v>52</v>
      </c>
      <c r="D54" s="209"/>
      <c r="E54" s="216">
        <f>Sources!$C$95</f>
        <v>42.040800000000004</v>
      </c>
      <c r="F54" s="217" t="str">
        <f>Sources!$C$97</f>
        <v>heure</v>
      </c>
      <c r="J54" s="151"/>
    </row>
    <row r="55" spans="2:10" ht="15" x14ac:dyDescent="0.25"/>
    <row r="56" spans="2:10" ht="15" x14ac:dyDescent="0.25"/>
    <row r="57" spans="2:10" ht="15" x14ac:dyDescent="0.25"/>
    <row r="58" spans="2:10" ht="12.75" customHeight="1" x14ac:dyDescent="0.25"/>
  </sheetData>
  <sheetProtection algorithmName="SHA-512" hashValue="pcem9UPUfw/R9slvCr/9ngB/ZQELbpolTnB6r5Oklw4xUasEMqA/aQz4WCN8Cm9qb6azxKULeLG6MPZXARN7Uw==" saltValue="XYAtbsxR15LR3i+IJSVNPQ==" spinCount="100000" sheet="1" objects="1" scenarios="1"/>
  <mergeCells count="44">
    <mergeCell ref="G49:J49"/>
    <mergeCell ref="C22:D22"/>
    <mergeCell ref="E22:F22"/>
    <mergeCell ref="B24:F24"/>
    <mergeCell ref="B25:F25"/>
    <mergeCell ref="B28:C28"/>
    <mergeCell ref="B49:F49"/>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B1:F2"/>
    <mergeCell ref="C12:D12"/>
    <mergeCell ref="E12:F12"/>
    <mergeCell ref="C6:D6"/>
    <mergeCell ref="E6:F6"/>
    <mergeCell ref="C7:D7"/>
    <mergeCell ref="E7:F7"/>
    <mergeCell ref="C8:D8"/>
    <mergeCell ref="E8:F8"/>
    <mergeCell ref="C9:D9"/>
    <mergeCell ref="E9:F9"/>
    <mergeCell ref="E10:F10"/>
    <mergeCell ref="C11:D11"/>
    <mergeCell ref="E11:F11"/>
    <mergeCell ref="C5:D5"/>
    <mergeCell ref="E5:F5"/>
    <mergeCell ref="B3:F3"/>
    <mergeCell ref="C4:D4"/>
    <mergeCell ref="E4:F4"/>
  </mergeCells>
  <pageMargins left="0.7" right="0.7" top="0.75" bottom="0.75" header="0.3" footer="0.3"/>
  <pageSetup paperSize="9" scale="54"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F56"/>
  <sheetViews>
    <sheetView zoomScaleNormal="100" zoomScaleSheetLayoutView="90" workbookViewId="0">
      <selection activeCell="E20" sqref="E20:F20"/>
    </sheetView>
  </sheetViews>
  <sheetFormatPr baseColWidth="10" defaultColWidth="0" defaultRowHeight="0" customHeight="1" zeroHeight="1" x14ac:dyDescent="0.25"/>
  <cols>
    <col min="1" max="1" width="2.5703125" style="5" customWidth="1"/>
    <col min="2" max="2" width="5.7109375" style="5" customWidth="1"/>
    <col min="3" max="3" width="50.85546875" style="5" customWidth="1"/>
    <col min="4" max="4" width="13.5703125" style="5" customWidth="1"/>
    <col min="5" max="5" width="10" style="5" customWidth="1"/>
    <col min="6" max="6" width="14.28515625" style="5" customWidth="1"/>
    <col min="7" max="7" width="11.42578125" style="18" customWidth="1"/>
    <col min="8" max="16384" width="0" style="18" hidden="1"/>
  </cols>
  <sheetData>
    <row r="1" spans="1:6" ht="45.95" customHeight="1" x14ac:dyDescent="0.25">
      <c r="B1" s="226" t="s">
        <v>2</v>
      </c>
      <c r="C1" s="226"/>
      <c r="D1" s="226"/>
      <c r="E1" s="226"/>
      <c r="F1" s="226"/>
    </row>
    <row r="2" spans="1:6" ht="35.1" customHeight="1" x14ac:dyDescent="0.25">
      <c r="B2" s="226"/>
      <c r="C2" s="226"/>
      <c r="D2" s="226"/>
      <c r="E2" s="226"/>
      <c r="F2" s="226"/>
    </row>
    <row r="3" spans="1:6" ht="22.5" customHeight="1" x14ac:dyDescent="0.25">
      <c r="B3" s="222" t="s">
        <v>3</v>
      </c>
      <c r="C3" s="223"/>
      <c r="D3" s="223"/>
      <c r="E3" s="223"/>
      <c r="F3" s="223"/>
    </row>
    <row r="4" spans="1:6" ht="16.5" customHeight="1" x14ac:dyDescent="0.25">
      <c r="B4" s="19"/>
      <c r="C4" s="218" t="s">
        <v>4</v>
      </c>
      <c r="D4" s="218"/>
      <c r="E4" s="250">
        <v>2022</v>
      </c>
      <c r="F4" s="251"/>
    </row>
    <row r="5" spans="1:6" ht="17.25" customHeight="1" x14ac:dyDescent="0.25">
      <c r="B5" s="19"/>
      <c r="C5" s="218" t="s">
        <v>5</v>
      </c>
      <c r="D5" s="247"/>
      <c r="E5" s="248" t="s">
        <v>59</v>
      </c>
      <c r="F5" s="249"/>
    </row>
    <row r="6" spans="1:6" ht="17.25" customHeight="1" x14ac:dyDescent="0.25">
      <c r="B6" s="19"/>
      <c r="C6" s="218" t="s">
        <v>7</v>
      </c>
      <c r="D6" s="252"/>
      <c r="E6" s="248">
        <v>2008</v>
      </c>
      <c r="F6" s="249"/>
    </row>
    <row r="7" spans="1:6" ht="17.25" customHeight="1" x14ac:dyDescent="0.25">
      <c r="B7" s="19"/>
      <c r="C7" s="218" t="s">
        <v>9</v>
      </c>
      <c r="D7" s="252"/>
      <c r="E7" s="248">
        <v>2018</v>
      </c>
      <c r="F7" s="249"/>
    </row>
    <row r="8" spans="1:6" s="21" customFormat="1" ht="15.75" customHeight="1" x14ac:dyDescent="0.25">
      <c r="A8" s="8"/>
      <c r="B8" s="20"/>
      <c r="C8" s="218" t="s">
        <v>11</v>
      </c>
      <c r="D8" s="227"/>
      <c r="E8" s="248">
        <v>27000</v>
      </c>
      <c r="F8" s="249"/>
    </row>
    <row r="9" spans="1:6" s="21" customFormat="1" ht="15.75" customHeight="1" x14ac:dyDescent="0.25">
      <c r="A9" s="8"/>
      <c r="B9" s="20"/>
      <c r="C9" s="218" t="s">
        <v>62</v>
      </c>
      <c r="D9" s="227"/>
      <c r="E9" s="248">
        <v>7</v>
      </c>
      <c r="F9" s="256"/>
    </row>
    <row r="10" spans="1:6" s="21" customFormat="1" ht="18" hidden="1" customHeight="1" x14ac:dyDescent="0.25">
      <c r="A10" s="8"/>
      <c r="B10" s="20"/>
      <c r="C10" s="17" t="s">
        <v>13</v>
      </c>
      <c r="D10" s="9">
        <f>E4</f>
        <v>2022</v>
      </c>
      <c r="E10" s="248"/>
      <c r="F10" s="249"/>
    </row>
    <row r="11" spans="1:6" s="21" customFormat="1" ht="18" customHeight="1" x14ac:dyDescent="0.25">
      <c r="A11" s="8"/>
      <c r="B11" s="20"/>
      <c r="C11" s="218" t="s">
        <v>16</v>
      </c>
      <c r="D11" s="253"/>
      <c r="E11" s="254">
        <v>1.4999999999999999E-2</v>
      </c>
      <c r="F11" s="255"/>
    </row>
    <row r="12" spans="1:6" s="21" customFormat="1" ht="15.75" customHeight="1" x14ac:dyDescent="0.25">
      <c r="A12" s="8"/>
      <c r="B12" s="20"/>
      <c r="C12" s="218" t="s">
        <v>18</v>
      </c>
      <c r="D12" s="227"/>
      <c r="E12" s="248">
        <v>120</v>
      </c>
      <c r="F12" s="249"/>
    </row>
    <row r="13" spans="1:6" s="21" customFormat="1" ht="15.75" customHeight="1" x14ac:dyDescent="0.25">
      <c r="A13" s="8"/>
      <c r="B13" s="20"/>
      <c r="C13" s="218" t="s">
        <v>19</v>
      </c>
      <c r="D13" s="227"/>
      <c r="E13" s="248" t="s">
        <v>20</v>
      </c>
      <c r="F13" s="249"/>
    </row>
    <row r="14" spans="1:6" s="21" customFormat="1" ht="15.75" customHeight="1" x14ac:dyDescent="0.25">
      <c r="A14" s="8"/>
      <c r="B14" s="20"/>
      <c r="C14" s="218" t="s">
        <v>21</v>
      </c>
      <c r="D14" s="227"/>
      <c r="E14" s="248">
        <v>700</v>
      </c>
      <c r="F14" s="249"/>
    </row>
    <row r="15" spans="1:6" s="21" customFormat="1" ht="15.75" customHeight="1" x14ac:dyDescent="0.25">
      <c r="A15" s="8"/>
      <c r="B15" s="20"/>
      <c r="C15" s="218" t="s">
        <v>22</v>
      </c>
      <c r="D15" s="252"/>
      <c r="E15" s="257">
        <v>3.2000000000000001E-2</v>
      </c>
      <c r="F15" s="258"/>
    </row>
    <row r="16" spans="1:6" s="21" customFormat="1" ht="15.75" customHeight="1" x14ac:dyDescent="0.25">
      <c r="A16" s="8"/>
      <c r="B16" s="20"/>
      <c r="C16" s="218" t="s">
        <v>24</v>
      </c>
      <c r="D16" s="227"/>
      <c r="E16" s="248">
        <v>500</v>
      </c>
      <c r="F16" s="249"/>
    </row>
    <row r="17" spans="1:6" s="21" customFormat="1" ht="15.75" customHeight="1" x14ac:dyDescent="0.25">
      <c r="A17" s="8"/>
      <c r="B17" s="20"/>
      <c r="C17" s="218" t="s">
        <v>125</v>
      </c>
      <c r="D17" s="227"/>
      <c r="E17" s="248">
        <v>500</v>
      </c>
      <c r="F17" s="249"/>
    </row>
    <row r="18" spans="1:6" s="21" customFormat="1" ht="15.75" customHeight="1" x14ac:dyDescent="0.25">
      <c r="A18" s="8"/>
      <c r="B18" s="20"/>
      <c r="C18" s="218" t="s">
        <v>126</v>
      </c>
      <c r="D18" s="253"/>
      <c r="E18" s="248">
        <v>0</v>
      </c>
      <c r="F18" s="249"/>
    </row>
    <row r="19" spans="1:6" s="21" customFormat="1" ht="15.75" customHeight="1" x14ac:dyDescent="0.25">
      <c r="A19" s="8"/>
      <c r="B19" s="20"/>
      <c r="C19" s="218" t="s">
        <v>53</v>
      </c>
      <c r="D19" s="227"/>
      <c r="E19" s="248">
        <v>1.25</v>
      </c>
      <c r="F19" s="249"/>
    </row>
    <row r="20" spans="1:6" s="21" customFormat="1" ht="15.75" customHeight="1" x14ac:dyDescent="0.25">
      <c r="A20" s="8"/>
      <c r="B20" s="20"/>
      <c r="C20" s="218" t="s">
        <v>128</v>
      </c>
      <c r="D20" s="227"/>
      <c r="E20" s="262">
        <f>Sources!$C$60</f>
        <v>0.35</v>
      </c>
      <c r="F20" s="263"/>
    </row>
    <row r="21" spans="1:6" s="21" customFormat="1" ht="15.75" customHeight="1" x14ac:dyDescent="0.25">
      <c r="A21" s="8"/>
      <c r="B21" s="20"/>
      <c r="C21" s="218" t="s">
        <v>55</v>
      </c>
      <c r="D21" s="227"/>
      <c r="E21" s="248"/>
      <c r="F21" s="249"/>
    </row>
    <row r="22" spans="1:6" s="21" customFormat="1" ht="15.75" customHeight="1" x14ac:dyDescent="0.25">
      <c r="A22" s="8"/>
      <c r="B22" s="20"/>
      <c r="C22" s="218" t="s">
        <v>56</v>
      </c>
      <c r="D22" s="227"/>
      <c r="E22" s="248">
        <v>17</v>
      </c>
      <c r="F22" s="249"/>
    </row>
    <row r="23" spans="1:6" s="21" customFormat="1" ht="4.5" customHeight="1" x14ac:dyDescent="0.25">
      <c r="A23" s="8"/>
      <c r="B23" s="20"/>
      <c r="C23" s="22"/>
      <c r="D23" s="23"/>
      <c r="E23" s="24"/>
      <c r="F23" s="25"/>
    </row>
    <row r="24" spans="1:6" s="21" customFormat="1" ht="39" hidden="1" customHeight="1" x14ac:dyDescent="0.2">
      <c r="A24" s="8"/>
      <c r="B24" s="264" t="s">
        <v>57</v>
      </c>
      <c r="C24" s="265"/>
      <c r="D24" s="265"/>
      <c r="E24" s="265"/>
      <c r="F24" s="265"/>
    </row>
    <row r="25" spans="1:6" s="21" customFormat="1" ht="24.75" hidden="1" customHeight="1" x14ac:dyDescent="0.2">
      <c r="A25" s="8"/>
      <c r="B25" s="266" t="s">
        <v>30</v>
      </c>
      <c r="C25" s="267"/>
      <c r="D25" s="267"/>
      <c r="E25" s="267"/>
      <c r="F25" s="267"/>
    </row>
    <row r="26" spans="1:6" s="26" customFormat="1" ht="12.75" customHeight="1" x14ac:dyDescent="0.2">
      <c r="A26" s="12"/>
      <c r="B26" s="12" t="s">
        <v>127</v>
      </c>
      <c r="C26" s="12"/>
      <c r="D26" s="12"/>
      <c r="E26" s="12"/>
      <c r="F26" s="12"/>
    </row>
    <row r="27" spans="1:6" s="21" customFormat="1" ht="15" hidden="1" customHeight="1" x14ac:dyDescent="0.2">
      <c r="A27" s="8"/>
      <c r="B27" s="13" t="s">
        <v>31</v>
      </c>
      <c r="C27" s="14"/>
      <c r="D27" s="14"/>
      <c r="E27" s="14"/>
      <c r="F27" s="14"/>
    </row>
    <row r="28" spans="1:6" ht="6" customHeight="1" thickBot="1" x14ac:dyDescent="0.45">
      <c r="B28" s="15"/>
      <c r="C28" s="15"/>
      <c r="D28" s="15"/>
      <c r="E28" s="15"/>
      <c r="F28" s="15"/>
    </row>
    <row r="29" spans="1:6" ht="19.5" customHeight="1" thickBot="1" x14ac:dyDescent="0.3">
      <c r="B29" s="268" t="str">
        <f>E5</f>
        <v>Tracteur</v>
      </c>
      <c r="C29" s="269"/>
      <c r="D29" s="51" t="s">
        <v>32</v>
      </c>
      <c r="E29" s="51" t="s">
        <v>33</v>
      </c>
      <c r="F29" s="52" t="s">
        <v>34</v>
      </c>
    </row>
    <row r="30" spans="1:6" ht="4.5" customHeight="1" x14ac:dyDescent="0.25">
      <c r="B30" s="53"/>
      <c r="C30" s="54"/>
      <c r="D30" s="55"/>
      <c r="E30" s="56"/>
      <c r="F30" s="57"/>
    </row>
    <row r="31" spans="1:6" s="27" customFormat="1" ht="12.75" x14ac:dyDescent="0.2">
      <c r="A31" s="6"/>
      <c r="B31" s="58"/>
      <c r="C31" s="59" t="s">
        <v>35</v>
      </c>
      <c r="D31" s="60">
        <f>Sources!$C$62</f>
        <v>4</v>
      </c>
      <c r="E31" s="61"/>
      <c r="F31" s="62"/>
    </row>
    <row r="32" spans="1:6" s="27" customFormat="1" ht="12.75" x14ac:dyDescent="0.2">
      <c r="A32" s="6"/>
      <c r="B32" s="58"/>
      <c r="C32" s="63" t="s">
        <v>112</v>
      </c>
      <c r="D32" s="60">
        <f>Sources!$C$63</f>
        <v>7</v>
      </c>
      <c r="E32" s="61"/>
      <c r="F32" s="62"/>
    </row>
    <row r="33" spans="1:6" s="28" customFormat="1" ht="12.75" customHeight="1" x14ac:dyDescent="0.2">
      <c r="A33" s="16"/>
      <c r="B33" s="64"/>
      <c r="C33" s="63" t="s">
        <v>36</v>
      </c>
      <c r="D33" s="65">
        <f>Sources!$C$64</f>
        <v>700</v>
      </c>
      <c r="E33" s="66"/>
      <c r="F33" s="67" t="str">
        <f>Sources!$C$76</f>
        <v>heure</v>
      </c>
    </row>
    <row r="34" spans="1:6" s="27" customFormat="1" ht="12.75" x14ac:dyDescent="0.2">
      <c r="A34" s="6"/>
      <c r="B34" s="64"/>
      <c r="C34" s="68" t="s">
        <v>37</v>
      </c>
      <c r="D34" s="69">
        <f>Sources!$C$65</f>
        <v>28656.815866874986</v>
      </c>
      <c r="E34" s="70" t="s">
        <v>38</v>
      </c>
      <c r="F34" s="71">
        <f>Sources!$C$77</f>
        <v>2022</v>
      </c>
    </row>
    <row r="35" spans="1:6" s="27" customFormat="1" ht="12.75" x14ac:dyDescent="0.2">
      <c r="A35" s="6"/>
      <c r="B35" s="64"/>
      <c r="C35" s="63" t="s">
        <v>39</v>
      </c>
      <c r="D35" s="72">
        <f>Sources!$C$61</f>
        <v>13706.466192997123</v>
      </c>
      <c r="E35" s="73"/>
      <c r="F35" s="74"/>
    </row>
    <row r="36" spans="1:6" s="27" customFormat="1" ht="4.5" customHeight="1" x14ac:dyDescent="0.2">
      <c r="A36" s="6"/>
      <c r="B36" s="64"/>
      <c r="C36" s="66"/>
      <c r="D36" s="75"/>
      <c r="E36" s="76"/>
      <c r="F36" s="74"/>
    </row>
    <row r="37" spans="1:6" ht="16.5" x14ac:dyDescent="0.25">
      <c r="B37" s="77" t="s">
        <v>40</v>
      </c>
      <c r="C37" s="78"/>
      <c r="D37" s="79"/>
      <c r="E37" s="80"/>
      <c r="F37" s="81"/>
    </row>
    <row r="38" spans="1:6" ht="16.5" x14ac:dyDescent="0.25">
      <c r="B38" s="64"/>
      <c r="C38" s="82" t="s">
        <v>41</v>
      </c>
      <c r="D38" s="83"/>
      <c r="E38" s="84">
        <f>Sources!$C$66</f>
        <v>5.5102040816326534</v>
      </c>
      <c r="F38" s="85" t="str">
        <f>Sources!$C$76</f>
        <v>heure</v>
      </c>
    </row>
    <row r="39" spans="1:6" ht="16.5" x14ac:dyDescent="0.25">
      <c r="B39" s="64"/>
      <c r="C39" s="82" t="s">
        <v>42</v>
      </c>
      <c r="D39" s="83"/>
      <c r="E39" s="84">
        <f>Sources!$C$67</f>
        <v>1.2342857142857142</v>
      </c>
      <c r="F39" s="86" t="str">
        <f>Sources!$C$76</f>
        <v>heure</v>
      </c>
    </row>
    <row r="40" spans="1:6" ht="16.5" x14ac:dyDescent="0.25">
      <c r="B40" s="87"/>
      <c r="C40" s="82" t="s">
        <v>43</v>
      </c>
      <c r="D40" s="88"/>
      <c r="E40" s="84">
        <f>Sources!$C$68</f>
        <v>0.7142857142857143</v>
      </c>
      <c r="F40" s="89" t="str">
        <f>Sources!$C$76</f>
        <v>heure</v>
      </c>
    </row>
    <row r="41" spans="1:6" ht="5.25" customHeight="1" x14ac:dyDescent="0.25">
      <c r="B41" s="90"/>
      <c r="C41" s="91"/>
      <c r="D41" s="55"/>
      <c r="E41" s="92"/>
      <c r="F41" s="93"/>
    </row>
    <row r="42" spans="1:6" ht="16.5" x14ac:dyDescent="0.25">
      <c r="B42" s="94" t="s">
        <v>44</v>
      </c>
      <c r="C42" s="95"/>
      <c r="D42" s="96"/>
      <c r="E42" s="97"/>
      <c r="F42" s="98"/>
    </row>
    <row r="43" spans="1:6" s="27" customFormat="1" ht="15" x14ac:dyDescent="0.2">
      <c r="A43" s="6"/>
      <c r="B43" s="64"/>
      <c r="C43" s="63" t="s">
        <v>45</v>
      </c>
      <c r="D43" s="128">
        <f>Sources!$C$57</f>
        <v>10.079999999999998</v>
      </c>
      <c r="E43" s="100"/>
      <c r="F43" s="62"/>
    </row>
    <row r="44" spans="1:6" ht="4.5" customHeight="1" x14ac:dyDescent="0.25">
      <c r="B44" s="64"/>
      <c r="C44" s="66"/>
      <c r="D44" s="101"/>
      <c r="E44" s="100"/>
      <c r="F44" s="62"/>
    </row>
    <row r="45" spans="1:6" ht="14.25" customHeight="1" x14ac:dyDescent="0.25">
      <c r="B45" s="64"/>
      <c r="C45" s="82" t="s">
        <v>46</v>
      </c>
      <c r="D45" s="102"/>
      <c r="E45" s="84">
        <f>Sources!$C$69</f>
        <v>12.6</v>
      </c>
      <c r="F45" s="103" t="str">
        <f>Sources!$C$76</f>
        <v>heure</v>
      </c>
    </row>
    <row r="46" spans="1:6" s="27" customFormat="1" ht="16.5" x14ac:dyDescent="0.25">
      <c r="A46" s="6"/>
      <c r="B46" s="87"/>
      <c r="C46" s="82" t="s">
        <v>47</v>
      </c>
      <c r="D46" s="104"/>
      <c r="E46" s="84">
        <f>Sources!$C$70</f>
        <v>0.7142857142857143</v>
      </c>
      <c r="F46" s="105" t="str">
        <f>Sources!$C$76</f>
        <v>heure</v>
      </c>
    </row>
    <row r="47" spans="1:6" ht="16.5" x14ac:dyDescent="0.25">
      <c r="B47" s="87"/>
      <c r="C47" s="82" t="s">
        <v>48</v>
      </c>
      <c r="D47" s="104"/>
      <c r="E47" s="84">
        <f>Sources!$C$71</f>
        <v>0</v>
      </c>
      <c r="F47" s="106" t="str">
        <f>Sources!$C$76</f>
        <v>heure</v>
      </c>
    </row>
    <row r="48" spans="1:6" ht="7.5" customHeight="1" thickBot="1" x14ac:dyDescent="0.3">
      <c r="B48" s="107"/>
      <c r="C48" s="108"/>
      <c r="D48" s="109"/>
      <c r="E48" s="109"/>
      <c r="F48" s="110"/>
    </row>
    <row r="49" spans="2:6" ht="27.75" customHeight="1" thickBot="1" x14ac:dyDescent="0.3">
      <c r="B49" s="111"/>
      <c r="C49" s="111"/>
      <c r="D49" s="111"/>
      <c r="E49" s="111"/>
      <c r="F49" s="112"/>
    </row>
    <row r="50" spans="2:6" ht="20.25" customHeight="1" thickTop="1" thickBot="1" x14ac:dyDescent="0.3">
      <c r="B50" s="259" t="s">
        <v>49</v>
      </c>
      <c r="C50" s="260"/>
      <c r="D50" s="260"/>
      <c r="E50" s="260"/>
      <c r="F50" s="261"/>
    </row>
    <row r="51" spans="2:6" ht="4.5" customHeight="1" thickTop="1" x14ac:dyDescent="0.3">
      <c r="B51" s="113"/>
      <c r="C51" s="114"/>
      <c r="D51" s="115"/>
      <c r="E51" s="116"/>
      <c r="F51" s="117"/>
    </row>
    <row r="52" spans="2:6" ht="15" customHeight="1" x14ac:dyDescent="0.3">
      <c r="B52" s="115"/>
      <c r="C52" s="118" t="s">
        <v>50</v>
      </c>
      <c r="D52" s="119"/>
      <c r="E52" s="120">
        <f>Sources!$C$72</f>
        <v>8.1730612244897962</v>
      </c>
      <c r="F52" s="121" t="str">
        <f>Sources!$C$76</f>
        <v>heure</v>
      </c>
    </row>
    <row r="53" spans="2:6" ht="15" customHeight="1" x14ac:dyDescent="0.3">
      <c r="B53" s="115"/>
      <c r="C53" s="118" t="s">
        <v>46</v>
      </c>
      <c r="D53" s="122"/>
      <c r="E53" s="120">
        <f>Sources!$C$75</f>
        <v>12.6</v>
      </c>
      <c r="F53" s="121" t="str">
        <f>Sources!$C$76</f>
        <v>heure</v>
      </c>
    </row>
    <row r="54" spans="2:6" ht="14.25" customHeight="1" x14ac:dyDescent="0.3">
      <c r="B54" s="115"/>
      <c r="C54" s="123" t="s">
        <v>51</v>
      </c>
      <c r="D54" s="122"/>
      <c r="E54" s="124">
        <f>Sources!$C$73</f>
        <v>17</v>
      </c>
      <c r="F54" s="125" t="str">
        <f>Sources!$C$76</f>
        <v>heure</v>
      </c>
    </row>
    <row r="55" spans="2:6" ht="16.5" x14ac:dyDescent="0.25">
      <c r="B55" s="111"/>
      <c r="C55" s="123" t="s">
        <v>52</v>
      </c>
      <c r="D55" s="119"/>
      <c r="E55" s="126">
        <f>Sources!$C$74</f>
        <v>37.773061224489794</v>
      </c>
      <c r="F55" s="127" t="str">
        <f>Sources!$C$76</f>
        <v>heure</v>
      </c>
    </row>
    <row r="56" spans="2:6" ht="12.75" customHeight="1" x14ac:dyDescent="0.25">
      <c r="B56" s="111"/>
      <c r="C56" s="111"/>
      <c r="D56" s="111"/>
      <c r="E56" s="111"/>
      <c r="F56" s="111"/>
    </row>
  </sheetData>
  <sheetProtection algorithmName="SHA-512" hashValue="fC+6v5o40gA/6cb7591agd/8Y7fTAAmtXzp4rX6lbNQ2npdyKFD8qMeVql36xAJsWcncOwFgXOjU4F/S2/CgPA==" saltValue="0xd7ZlPx5dMORqfo6TjiEg==" spinCount="100000" sheet="1" objects="1" scenarios="1"/>
  <mergeCells count="43">
    <mergeCell ref="B50:F50"/>
    <mergeCell ref="C19:D19"/>
    <mergeCell ref="E19:F19"/>
    <mergeCell ref="C20:D20"/>
    <mergeCell ref="E20:F20"/>
    <mergeCell ref="C21:D21"/>
    <mergeCell ref="E21:F21"/>
    <mergeCell ref="C22:D22"/>
    <mergeCell ref="E22:F22"/>
    <mergeCell ref="B24:F24"/>
    <mergeCell ref="B25:F25"/>
    <mergeCell ref="B29:C29"/>
    <mergeCell ref="C16:D16"/>
    <mergeCell ref="E16:F16"/>
    <mergeCell ref="C17:D17"/>
    <mergeCell ref="E17:F17"/>
    <mergeCell ref="C18:D18"/>
    <mergeCell ref="E18:F18"/>
    <mergeCell ref="C13:D13"/>
    <mergeCell ref="E13:F13"/>
    <mergeCell ref="C14:D14"/>
    <mergeCell ref="E14:F14"/>
    <mergeCell ref="C15:D15"/>
    <mergeCell ref="E15:F15"/>
    <mergeCell ref="B1:F2"/>
    <mergeCell ref="C12:D12"/>
    <mergeCell ref="E12:F12"/>
    <mergeCell ref="C6:D6"/>
    <mergeCell ref="E6:F6"/>
    <mergeCell ref="C7:D7"/>
    <mergeCell ref="E7:F7"/>
    <mergeCell ref="C8:D8"/>
    <mergeCell ref="E8:F8"/>
    <mergeCell ref="E10:F10"/>
    <mergeCell ref="C11:D11"/>
    <mergeCell ref="E11:F11"/>
    <mergeCell ref="C9:D9"/>
    <mergeCell ref="E9:F9"/>
    <mergeCell ref="C5:D5"/>
    <mergeCell ref="E5:F5"/>
    <mergeCell ref="B3:F3"/>
    <mergeCell ref="C4:D4"/>
    <mergeCell ref="E4:F4"/>
  </mergeCells>
  <pageMargins left="0.7" right="0.7" top="0.75" bottom="0.75" header="0.3" footer="0.3"/>
  <pageSetup paperSize="9" scale="90" orientation="portrait" horizontalDpi="4294967293"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Sources!$F$21:$F$26</xm:f>
          </x14:formula1>
          <xm:sqref>E5:F5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G55"/>
  <sheetViews>
    <sheetView zoomScaleNormal="100" workbookViewId="0">
      <selection activeCell="D32" sqref="D32"/>
    </sheetView>
  </sheetViews>
  <sheetFormatPr baseColWidth="10" defaultColWidth="0" defaultRowHeight="15" zeroHeight="1" x14ac:dyDescent="0.25"/>
  <cols>
    <col min="1" max="1" width="2.5703125" style="5" customWidth="1"/>
    <col min="2" max="2" width="5.7109375" style="5" customWidth="1"/>
    <col min="3" max="3" width="50.85546875" style="5" customWidth="1"/>
    <col min="4" max="4" width="13.5703125" style="5" customWidth="1"/>
    <col min="5" max="5" width="15" style="5" customWidth="1"/>
    <col min="6" max="6" width="18.85546875" style="5" customWidth="1"/>
    <col min="7" max="7" width="11.42578125" style="5" customWidth="1"/>
    <col min="8" max="16384" width="11.42578125" style="5" hidden="1"/>
  </cols>
  <sheetData>
    <row r="1" spans="2:6" ht="45.95" customHeight="1" x14ac:dyDescent="0.25">
      <c r="B1" s="226" t="s">
        <v>2</v>
      </c>
      <c r="C1" s="226"/>
      <c r="D1" s="226"/>
      <c r="E1" s="226"/>
      <c r="F1" s="226"/>
    </row>
    <row r="2" spans="2:6" ht="35.1" customHeight="1" x14ac:dyDescent="0.25">
      <c r="B2" s="226"/>
      <c r="C2" s="226"/>
      <c r="D2" s="226"/>
      <c r="E2" s="226"/>
      <c r="F2" s="226"/>
    </row>
    <row r="3" spans="2:6" ht="22.5" customHeight="1" x14ac:dyDescent="0.25">
      <c r="B3" s="222" t="s">
        <v>3</v>
      </c>
      <c r="C3" s="223"/>
      <c r="D3" s="223"/>
      <c r="E3" s="223"/>
      <c r="F3" s="223"/>
    </row>
    <row r="4" spans="2:6" ht="16.5" customHeight="1" x14ac:dyDescent="0.25">
      <c r="B4" s="32"/>
      <c r="C4" s="218" t="s">
        <v>4</v>
      </c>
      <c r="D4" s="218"/>
      <c r="E4" s="250">
        <v>2022</v>
      </c>
      <c r="F4" s="251"/>
    </row>
    <row r="5" spans="2:6" ht="17.25" customHeight="1" x14ac:dyDescent="0.25">
      <c r="B5" s="32"/>
      <c r="C5" s="218" t="s">
        <v>5</v>
      </c>
      <c r="D5" s="247"/>
      <c r="E5" s="248" t="s">
        <v>80</v>
      </c>
      <c r="F5" s="249"/>
    </row>
    <row r="6" spans="2:6" ht="17.25" customHeight="1" x14ac:dyDescent="0.25">
      <c r="B6" s="32"/>
      <c r="C6" s="218" t="s">
        <v>7</v>
      </c>
      <c r="D6" s="252"/>
      <c r="E6" s="248">
        <v>2008</v>
      </c>
      <c r="F6" s="249"/>
    </row>
    <row r="7" spans="2:6" ht="17.25" customHeight="1" x14ac:dyDescent="0.25">
      <c r="B7" s="32"/>
      <c r="C7" s="218" t="s">
        <v>9</v>
      </c>
      <c r="D7" s="252"/>
      <c r="E7" s="248">
        <v>2015</v>
      </c>
      <c r="F7" s="249"/>
    </row>
    <row r="8" spans="2:6" s="8" customFormat="1" ht="15.75" customHeight="1" x14ac:dyDescent="0.25">
      <c r="B8" s="7"/>
      <c r="C8" s="218" t="s">
        <v>11</v>
      </c>
      <c r="D8" s="227"/>
      <c r="E8" s="248">
        <v>10000</v>
      </c>
      <c r="F8" s="249"/>
    </row>
    <row r="9" spans="2:6" s="8" customFormat="1" ht="18" customHeight="1" x14ac:dyDescent="0.25">
      <c r="B9" s="7"/>
      <c r="C9" s="218" t="s">
        <v>62</v>
      </c>
      <c r="D9" s="227"/>
      <c r="E9" s="248">
        <v>7</v>
      </c>
      <c r="F9" s="249"/>
    </row>
    <row r="10" spans="2:6" s="8" customFormat="1" ht="18" hidden="1" customHeight="1" x14ac:dyDescent="0.25">
      <c r="B10" s="7"/>
      <c r="C10" s="31" t="s">
        <v>13</v>
      </c>
      <c r="D10" s="9">
        <f>E4+E9</f>
        <v>2029</v>
      </c>
      <c r="E10" s="248"/>
      <c r="F10" s="249"/>
    </row>
    <row r="11" spans="2:6" s="8" customFormat="1" ht="18" customHeight="1" x14ac:dyDescent="0.25">
      <c r="B11" s="7"/>
      <c r="C11" s="218" t="s">
        <v>16</v>
      </c>
      <c r="D11" s="253"/>
      <c r="E11" s="254">
        <v>1.4999999999999999E-2</v>
      </c>
      <c r="F11" s="255"/>
    </row>
    <row r="12" spans="2:6" s="8" customFormat="1" ht="15.75" customHeight="1" x14ac:dyDescent="0.25">
      <c r="B12" s="7"/>
      <c r="C12" s="218" t="s">
        <v>18</v>
      </c>
      <c r="D12" s="227"/>
      <c r="E12" s="248">
        <v>120</v>
      </c>
      <c r="F12" s="249"/>
    </row>
    <row r="13" spans="2:6" s="8" customFormat="1" ht="15.75" customHeight="1" x14ac:dyDescent="0.25">
      <c r="B13" s="7"/>
      <c r="C13" s="218" t="s">
        <v>19</v>
      </c>
      <c r="D13" s="227"/>
      <c r="E13" s="248" t="s">
        <v>61</v>
      </c>
      <c r="F13" s="249"/>
    </row>
    <row r="14" spans="2:6" s="8" customFormat="1" ht="15.75" customHeight="1" x14ac:dyDescent="0.25">
      <c r="B14" s="7"/>
      <c r="C14" s="218" t="s">
        <v>21</v>
      </c>
      <c r="D14" s="227"/>
      <c r="E14" s="248">
        <v>500</v>
      </c>
      <c r="F14" s="249"/>
    </row>
    <row r="15" spans="2:6" s="8" customFormat="1" ht="15.75" customHeight="1" x14ac:dyDescent="0.25">
      <c r="B15" s="7"/>
      <c r="C15" s="218" t="s">
        <v>22</v>
      </c>
      <c r="D15" s="252"/>
      <c r="E15" s="257">
        <v>1.6E-2</v>
      </c>
      <c r="F15" s="258"/>
    </row>
    <row r="16" spans="2:6" s="8" customFormat="1" ht="15.75" customHeight="1" x14ac:dyDescent="0.25">
      <c r="B16" s="7"/>
      <c r="C16" s="218" t="s">
        <v>24</v>
      </c>
      <c r="D16" s="227"/>
      <c r="E16" s="248">
        <v>20</v>
      </c>
      <c r="F16" s="249"/>
    </row>
    <row r="17" spans="2:6" s="8" customFormat="1" ht="15.75" customHeight="1" x14ac:dyDescent="0.25">
      <c r="B17" s="7"/>
      <c r="C17" s="218" t="s">
        <v>125</v>
      </c>
      <c r="D17" s="227"/>
      <c r="E17" s="248">
        <v>1000</v>
      </c>
      <c r="F17" s="249"/>
    </row>
    <row r="18" spans="2:6" s="8" customFormat="1" ht="15.75" customHeight="1" x14ac:dyDescent="0.25">
      <c r="B18" s="7"/>
      <c r="C18" s="218" t="s">
        <v>126</v>
      </c>
      <c r="D18" s="253"/>
      <c r="E18" s="248">
        <v>0</v>
      </c>
      <c r="F18" s="249"/>
    </row>
    <row r="19" spans="2:6" s="8" customFormat="1" ht="15.75" customHeight="1" x14ac:dyDescent="0.25">
      <c r="B19" s="7"/>
      <c r="C19" s="218" t="s">
        <v>53</v>
      </c>
      <c r="D19" s="227"/>
      <c r="E19" s="248">
        <v>1</v>
      </c>
      <c r="F19" s="249"/>
    </row>
    <row r="20" spans="2:6" s="8" customFormat="1" ht="15.75" customHeight="1" x14ac:dyDescent="0.25">
      <c r="B20" s="7"/>
      <c r="C20" s="218" t="s">
        <v>128</v>
      </c>
      <c r="D20" s="227"/>
      <c r="E20" s="262">
        <f>Sources!$G$56</f>
        <v>0.4</v>
      </c>
      <c r="F20" s="263"/>
    </row>
    <row r="21" spans="2:6" s="8" customFormat="1" ht="15.75" customHeight="1" x14ac:dyDescent="0.25">
      <c r="B21" s="7"/>
      <c r="C21" s="218" t="s">
        <v>55</v>
      </c>
      <c r="D21" s="227"/>
      <c r="E21" s="248">
        <v>3</v>
      </c>
      <c r="F21" s="249"/>
    </row>
    <row r="22" spans="2:6" s="8" customFormat="1" ht="15.75" customHeight="1" x14ac:dyDescent="0.25">
      <c r="B22" s="7"/>
      <c r="C22" s="218" t="s">
        <v>56</v>
      </c>
      <c r="D22" s="227"/>
      <c r="E22" s="248">
        <v>17</v>
      </c>
      <c r="F22" s="249"/>
    </row>
    <row r="23" spans="2:6" s="8" customFormat="1" ht="4.5" customHeight="1" x14ac:dyDescent="0.25">
      <c r="B23" s="7"/>
      <c r="C23" s="31"/>
      <c r="D23" s="33"/>
      <c r="E23" s="10"/>
      <c r="F23" s="11"/>
    </row>
    <row r="24" spans="2:6" s="8" customFormat="1" ht="39" hidden="1" customHeight="1" x14ac:dyDescent="0.2">
      <c r="B24" s="264" t="s">
        <v>57</v>
      </c>
      <c r="C24" s="265"/>
      <c r="D24" s="265"/>
      <c r="E24" s="265"/>
      <c r="F24" s="265"/>
    </row>
    <row r="25" spans="2:6" s="12" customFormat="1" ht="12.75" customHeight="1" x14ac:dyDescent="0.2">
      <c r="B25" s="12" t="s">
        <v>127</v>
      </c>
    </row>
    <row r="26" spans="2:6" s="8" customFormat="1" ht="15" hidden="1" customHeight="1" x14ac:dyDescent="0.2">
      <c r="B26" s="13" t="s">
        <v>31</v>
      </c>
      <c r="C26" s="14"/>
      <c r="D26" s="14"/>
      <c r="E26" s="14"/>
      <c r="F26" s="14"/>
    </row>
    <row r="27" spans="2:6" ht="6" customHeight="1" thickBot="1" x14ac:dyDescent="0.45">
      <c r="B27" s="15"/>
      <c r="C27" s="15"/>
      <c r="D27" s="15"/>
      <c r="E27" s="15"/>
      <c r="F27" s="15"/>
    </row>
    <row r="28" spans="2:6" ht="19.5" customHeight="1" thickBot="1" x14ac:dyDescent="0.3">
      <c r="B28" s="268" t="str">
        <f>E5</f>
        <v xml:space="preserve">Semoir céréales </v>
      </c>
      <c r="C28" s="269"/>
      <c r="D28" s="51" t="s">
        <v>32</v>
      </c>
      <c r="E28" s="51" t="s">
        <v>33</v>
      </c>
      <c r="F28" s="52" t="s">
        <v>34</v>
      </c>
    </row>
    <row r="29" spans="2:6" ht="4.5" customHeight="1" x14ac:dyDescent="0.25">
      <c r="B29" s="53"/>
      <c r="C29" s="54"/>
      <c r="D29" s="55"/>
      <c r="E29" s="56"/>
      <c r="F29" s="57"/>
    </row>
    <row r="30" spans="2:6" s="6" customFormat="1" ht="12.75" x14ac:dyDescent="0.2">
      <c r="B30" s="58"/>
      <c r="C30" s="59" t="s">
        <v>35</v>
      </c>
      <c r="D30" s="60">
        <f>Sources!$G$57</f>
        <v>7</v>
      </c>
      <c r="E30" s="61"/>
      <c r="F30" s="62"/>
    </row>
    <row r="31" spans="2:6" s="6" customFormat="1" ht="12.75" x14ac:dyDescent="0.2">
      <c r="B31" s="58"/>
      <c r="C31" s="63" t="s">
        <v>62</v>
      </c>
      <c r="D31" s="60">
        <f>Sources!$G$58</f>
        <v>7</v>
      </c>
      <c r="E31" s="61"/>
      <c r="F31" s="62"/>
    </row>
    <row r="32" spans="2:6" s="16" customFormat="1" ht="12.75" customHeight="1" x14ac:dyDescent="0.2">
      <c r="B32" s="64"/>
      <c r="C32" s="63" t="s">
        <v>36</v>
      </c>
      <c r="D32" s="65">
        <f>Sources!$G$59</f>
        <v>500</v>
      </c>
      <c r="E32" s="66"/>
      <c r="F32" s="67" t="str">
        <f>Sources!$G$71</f>
        <v>ha</v>
      </c>
    </row>
    <row r="33" spans="2:6" s="6" customFormat="1" ht="12.75" x14ac:dyDescent="0.2">
      <c r="B33" s="64"/>
      <c r="C33" s="68" t="s">
        <v>37</v>
      </c>
      <c r="D33" s="69">
        <f>Sources!$G$60</f>
        <v>11098.44912901779</v>
      </c>
      <c r="E33" s="70" t="s">
        <v>38</v>
      </c>
      <c r="F33" s="71">
        <f>Sources!$G$72</f>
        <v>2022</v>
      </c>
    </row>
    <row r="34" spans="2:6" s="6" customFormat="1" ht="12.75" x14ac:dyDescent="0.2">
      <c r="B34" s="64"/>
      <c r="C34" s="63" t="s">
        <v>39</v>
      </c>
      <c r="D34" s="72">
        <f>Sources!$G$55</f>
        <v>5308.3538132169106</v>
      </c>
      <c r="E34" s="73"/>
      <c r="F34" s="74"/>
    </row>
    <row r="35" spans="2:6" s="6" customFormat="1" ht="4.5" customHeight="1" x14ac:dyDescent="0.2">
      <c r="B35" s="64"/>
      <c r="C35" s="66"/>
      <c r="D35" s="75"/>
      <c r="E35" s="76"/>
      <c r="F35" s="74"/>
    </row>
    <row r="36" spans="2:6" ht="16.5" x14ac:dyDescent="0.25">
      <c r="B36" s="77" t="s">
        <v>40</v>
      </c>
      <c r="C36" s="78"/>
      <c r="D36" s="79"/>
      <c r="E36" s="80"/>
      <c r="F36" s="81"/>
    </row>
    <row r="37" spans="2:6" ht="16.5" x14ac:dyDescent="0.25">
      <c r="B37" s="64"/>
      <c r="C37" s="82" t="s">
        <v>41</v>
      </c>
      <c r="D37" s="83"/>
      <c r="E37" s="84">
        <f>Sources!$G$61</f>
        <v>2.8571428571428572</v>
      </c>
      <c r="F37" s="85" t="str">
        <f>Sources!$G$71</f>
        <v>ha</v>
      </c>
    </row>
    <row r="38" spans="2:6" ht="16.5" x14ac:dyDescent="0.25">
      <c r="B38" s="64"/>
      <c r="C38" s="82" t="s">
        <v>42</v>
      </c>
      <c r="D38" s="83"/>
      <c r="E38" s="84">
        <f>Sources!$G$62</f>
        <v>0.32</v>
      </c>
      <c r="F38" s="86" t="str">
        <f>Sources!$G$71</f>
        <v>ha</v>
      </c>
    </row>
    <row r="39" spans="2:6" ht="16.5" x14ac:dyDescent="0.25">
      <c r="B39" s="87"/>
      <c r="C39" s="82" t="s">
        <v>43</v>
      </c>
      <c r="D39" s="88"/>
      <c r="E39" s="84">
        <f>Sources!$G$63</f>
        <v>0.04</v>
      </c>
      <c r="F39" s="89" t="str">
        <f>Sources!$G$71</f>
        <v>ha</v>
      </c>
    </row>
    <row r="40" spans="2:6" ht="5.25" customHeight="1" x14ac:dyDescent="0.25">
      <c r="B40" s="90"/>
      <c r="C40" s="91"/>
      <c r="D40" s="55"/>
      <c r="E40" s="92"/>
      <c r="F40" s="93"/>
    </row>
    <row r="41" spans="2:6" ht="16.5" x14ac:dyDescent="0.25">
      <c r="B41" s="94" t="s">
        <v>44</v>
      </c>
      <c r="C41" s="95"/>
      <c r="D41" s="96"/>
      <c r="E41" s="97"/>
      <c r="F41" s="98"/>
    </row>
    <row r="42" spans="2:6" s="6" customFormat="1" x14ac:dyDescent="0.2">
      <c r="B42" s="64"/>
      <c r="C42" s="63" t="s">
        <v>45</v>
      </c>
      <c r="D42" s="99">
        <f>Sources!$G$54</f>
        <v>11.52</v>
      </c>
      <c r="E42" s="100"/>
      <c r="F42" s="62"/>
    </row>
    <row r="43" spans="2:6" ht="4.5" customHeight="1" x14ac:dyDescent="0.25">
      <c r="B43" s="64"/>
      <c r="C43" s="66"/>
      <c r="D43" s="101"/>
      <c r="E43" s="100"/>
      <c r="F43" s="62"/>
    </row>
    <row r="44" spans="2:6" ht="14.25" customHeight="1" x14ac:dyDescent="0.25">
      <c r="B44" s="64"/>
      <c r="C44" s="82" t="s">
        <v>46</v>
      </c>
      <c r="D44" s="102"/>
      <c r="E44" s="84">
        <f>Sources!$G$64</f>
        <v>3.84</v>
      </c>
      <c r="F44" s="103" t="str">
        <f>Sources!$G$71</f>
        <v>ha</v>
      </c>
    </row>
    <row r="45" spans="2:6" s="6" customFormat="1" ht="16.5" x14ac:dyDescent="0.25">
      <c r="B45" s="87"/>
      <c r="C45" s="82" t="s">
        <v>47</v>
      </c>
      <c r="D45" s="104"/>
      <c r="E45" s="84">
        <f>Sources!$G$65</f>
        <v>2</v>
      </c>
      <c r="F45" s="105" t="str">
        <f>Sources!$G$71</f>
        <v>ha</v>
      </c>
    </row>
    <row r="46" spans="2:6" ht="16.5" x14ac:dyDescent="0.25">
      <c r="B46" s="87"/>
      <c r="C46" s="82" t="s">
        <v>48</v>
      </c>
      <c r="D46" s="104"/>
      <c r="E46" s="84">
        <f>Sources!$G$66</f>
        <v>0</v>
      </c>
      <c r="F46" s="106" t="str">
        <f>Sources!$G$71</f>
        <v>ha</v>
      </c>
    </row>
    <row r="47" spans="2:6" ht="7.5" customHeight="1" thickBot="1" x14ac:dyDescent="0.3">
      <c r="B47" s="107"/>
      <c r="C47" s="108"/>
      <c r="D47" s="109"/>
      <c r="E47" s="109"/>
      <c r="F47" s="110"/>
    </row>
    <row r="48" spans="2:6" ht="27.75" customHeight="1" thickBot="1" x14ac:dyDescent="0.3">
      <c r="B48" s="111"/>
      <c r="C48" s="111"/>
      <c r="D48" s="111"/>
      <c r="E48" s="111"/>
      <c r="F48" s="112"/>
    </row>
    <row r="49" spans="2:6" ht="20.25" customHeight="1" thickTop="1" thickBot="1" x14ac:dyDescent="0.3">
      <c r="B49" s="259" t="s">
        <v>49</v>
      </c>
      <c r="C49" s="260"/>
      <c r="D49" s="260"/>
      <c r="E49" s="260"/>
      <c r="F49" s="261"/>
    </row>
    <row r="50" spans="2:6" ht="4.5" customHeight="1" thickTop="1" x14ac:dyDescent="0.3">
      <c r="B50" s="113"/>
      <c r="C50" s="114"/>
      <c r="D50" s="115"/>
      <c r="E50" s="116"/>
      <c r="F50" s="117"/>
    </row>
    <row r="51" spans="2:6" ht="15" customHeight="1" x14ac:dyDescent="0.3">
      <c r="B51" s="115"/>
      <c r="C51" s="118" t="s">
        <v>50</v>
      </c>
      <c r="D51" s="119"/>
      <c r="E51" s="120">
        <f>Sources!$G$67</f>
        <v>5.2171428571428571</v>
      </c>
      <c r="F51" s="121" t="str">
        <f>Sources!$G$71</f>
        <v>ha</v>
      </c>
    </row>
    <row r="52" spans="2:6" ht="15" customHeight="1" x14ac:dyDescent="0.3">
      <c r="B52" s="115"/>
      <c r="C52" s="118" t="s">
        <v>46</v>
      </c>
      <c r="D52" s="122"/>
      <c r="E52" s="120">
        <f>Sources!$G$70</f>
        <v>3.84</v>
      </c>
      <c r="F52" s="121" t="str">
        <f>Sources!$G$71</f>
        <v>ha</v>
      </c>
    </row>
    <row r="53" spans="2:6" ht="14.25" customHeight="1" x14ac:dyDescent="0.3">
      <c r="B53" s="115"/>
      <c r="C53" s="123" t="s">
        <v>51</v>
      </c>
      <c r="D53" s="122"/>
      <c r="E53" s="124">
        <f>Sources!$G$68</f>
        <v>5.666666666666667</v>
      </c>
      <c r="F53" s="125" t="str">
        <f>Sources!$G$71</f>
        <v>ha</v>
      </c>
    </row>
    <row r="54" spans="2:6" ht="16.5" x14ac:dyDescent="0.25">
      <c r="B54" s="111"/>
      <c r="C54" s="123" t="s">
        <v>52</v>
      </c>
      <c r="D54" s="119"/>
      <c r="E54" s="126">
        <f>Sources!$G$69</f>
        <v>14.723809523809525</v>
      </c>
      <c r="F54" s="127" t="str">
        <f>Sources!$G$71</f>
        <v>ha</v>
      </c>
    </row>
    <row r="55" spans="2:6" x14ac:dyDescent="0.25">
      <c r="B55" s="111"/>
      <c r="C55" s="111"/>
      <c r="D55" s="111"/>
      <c r="E55" s="111"/>
      <c r="F55" s="111"/>
    </row>
  </sheetData>
  <sheetProtection algorithmName="SHA-512" hashValue="uDUqD2RRpBBNsdvDLYbwbmEUwrrLlV6VkUfjRxCcMq4tKcNT4i72tQLDLgumM3d2JIONoig+fDzouEhsi+B/VA==" saltValue="BZSuXer+Uq/xk7VtlLwNkA==" spinCount="100000" sheet="1" objects="1" scenarios="1"/>
  <dataConsolidate/>
  <mergeCells count="42">
    <mergeCell ref="B1:F2"/>
    <mergeCell ref="C5:D5"/>
    <mergeCell ref="E5:F5"/>
    <mergeCell ref="B3:F3"/>
    <mergeCell ref="C4:D4"/>
    <mergeCell ref="E4:F4"/>
    <mergeCell ref="C12:D12"/>
    <mergeCell ref="E12:F12"/>
    <mergeCell ref="C6:D6"/>
    <mergeCell ref="E6:F6"/>
    <mergeCell ref="C7:D7"/>
    <mergeCell ref="E7:F7"/>
    <mergeCell ref="C8:D8"/>
    <mergeCell ref="E8:F8"/>
    <mergeCell ref="C9:D9"/>
    <mergeCell ref="E9:F9"/>
    <mergeCell ref="E10:F10"/>
    <mergeCell ref="C11:D11"/>
    <mergeCell ref="E11:F11"/>
    <mergeCell ref="C13:D13"/>
    <mergeCell ref="E13:F13"/>
    <mergeCell ref="C14:D14"/>
    <mergeCell ref="E14:F14"/>
    <mergeCell ref="C15:D15"/>
    <mergeCell ref="E15:F15"/>
    <mergeCell ref="C16:D16"/>
    <mergeCell ref="E16:F16"/>
    <mergeCell ref="C17:D17"/>
    <mergeCell ref="E17:F17"/>
    <mergeCell ref="C18:D18"/>
    <mergeCell ref="E18:F18"/>
    <mergeCell ref="B49:F49"/>
    <mergeCell ref="C19:D19"/>
    <mergeCell ref="E19:F19"/>
    <mergeCell ref="C20:D20"/>
    <mergeCell ref="E20:F20"/>
    <mergeCell ref="C21:D21"/>
    <mergeCell ref="E21:F21"/>
    <mergeCell ref="C22:D22"/>
    <mergeCell ref="E22:F22"/>
    <mergeCell ref="B24:F24"/>
    <mergeCell ref="B28:C28"/>
  </mergeCells>
  <pageMargins left="0.7" right="0.7" top="0.75" bottom="0.75" header="0.3" footer="0.3"/>
  <pageSetup paperSize="9" scale="82" orientation="portrait" horizontalDpi="4294967293"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Sources!$B$7:$B$50</xm:f>
          </x14:formula1>
          <xm:sqref>E5:F5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B2:N133"/>
  <sheetViews>
    <sheetView topLeftCell="A40" workbookViewId="0">
      <selection activeCell="C61" sqref="C61"/>
    </sheetView>
  </sheetViews>
  <sheetFormatPr baseColWidth="10" defaultRowHeight="15" x14ac:dyDescent="0.25"/>
  <cols>
    <col min="2" max="2" width="63.140625" customWidth="1"/>
    <col min="3" max="3" width="12.85546875" style="35" bestFit="1" customWidth="1"/>
    <col min="4" max="4" width="25" bestFit="1" customWidth="1"/>
    <col min="6" max="6" width="47.140625" bestFit="1" customWidth="1"/>
    <col min="8" max="8" width="30.140625" bestFit="1" customWidth="1"/>
    <col min="10" max="10" width="19.42578125" bestFit="1" customWidth="1"/>
    <col min="12" max="12" width="48" bestFit="1" customWidth="1"/>
    <col min="14" max="14" width="21" bestFit="1" customWidth="1"/>
  </cols>
  <sheetData>
    <row r="2" spans="2:10" x14ac:dyDescent="0.25">
      <c r="J2" s="35"/>
    </row>
    <row r="3" spans="2:10" x14ac:dyDescent="0.25">
      <c r="J3" s="35"/>
    </row>
    <row r="4" spans="2:10" x14ac:dyDescent="0.25">
      <c r="J4" s="35"/>
    </row>
    <row r="5" spans="2:10" x14ac:dyDescent="0.25">
      <c r="J5" s="35"/>
    </row>
    <row r="6" spans="2:10" x14ac:dyDescent="0.25">
      <c r="J6" s="35"/>
    </row>
    <row r="7" spans="2:10" x14ac:dyDescent="0.25">
      <c r="B7" s="29" t="s">
        <v>65</v>
      </c>
      <c r="C7" s="36">
        <v>0.4</v>
      </c>
      <c r="I7" s="29" t="s">
        <v>65</v>
      </c>
      <c r="J7" s="36">
        <v>0.4</v>
      </c>
    </row>
    <row r="8" spans="2:10" x14ac:dyDescent="0.25">
      <c r="B8" s="29" t="s">
        <v>109</v>
      </c>
      <c r="C8" s="36">
        <v>0.4</v>
      </c>
      <c r="I8" s="29" t="s">
        <v>109</v>
      </c>
      <c r="J8" s="36">
        <v>0.4</v>
      </c>
    </row>
    <row r="9" spans="2:10" x14ac:dyDescent="0.25">
      <c r="B9" s="29" t="s">
        <v>110</v>
      </c>
      <c r="C9" s="36">
        <v>0.4</v>
      </c>
      <c r="I9" s="29" t="s">
        <v>110</v>
      </c>
      <c r="J9" s="36">
        <v>0.4</v>
      </c>
    </row>
    <row r="10" spans="2:10" x14ac:dyDescent="0.25">
      <c r="B10" s="29" t="s">
        <v>88</v>
      </c>
      <c r="C10" s="36">
        <v>0.4</v>
      </c>
      <c r="I10" s="29" t="s">
        <v>88</v>
      </c>
      <c r="J10" s="36">
        <v>0.4</v>
      </c>
    </row>
    <row r="11" spans="2:10" x14ac:dyDescent="0.25">
      <c r="B11" s="29" t="s">
        <v>91</v>
      </c>
      <c r="C11" s="36">
        <v>0.8</v>
      </c>
      <c r="I11" s="29" t="s">
        <v>91</v>
      </c>
      <c r="J11" s="36">
        <v>0.8</v>
      </c>
    </row>
    <row r="12" spans="2:10" x14ac:dyDescent="0.25">
      <c r="B12" s="29" t="s">
        <v>111</v>
      </c>
      <c r="C12" s="36">
        <v>0.4</v>
      </c>
      <c r="I12" s="29" t="s">
        <v>111</v>
      </c>
      <c r="J12" s="36">
        <v>0.4</v>
      </c>
    </row>
    <row r="13" spans="2:10" x14ac:dyDescent="0.25">
      <c r="B13" s="29" t="s">
        <v>70</v>
      </c>
      <c r="C13" s="36">
        <v>0.8</v>
      </c>
      <c r="I13" s="29" t="s">
        <v>70</v>
      </c>
      <c r="J13" s="36">
        <v>0.8</v>
      </c>
    </row>
    <row r="14" spans="2:10" x14ac:dyDescent="0.25">
      <c r="B14" s="29" t="s">
        <v>69</v>
      </c>
      <c r="C14" s="36">
        <v>0.8</v>
      </c>
      <c r="I14" s="29" t="s">
        <v>69</v>
      </c>
      <c r="J14" s="36">
        <v>0.8</v>
      </c>
    </row>
    <row r="15" spans="2:10" x14ac:dyDescent="0.25">
      <c r="B15" s="29" t="s">
        <v>84</v>
      </c>
      <c r="C15" s="36">
        <v>0.8</v>
      </c>
      <c r="I15" s="29" t="s">
        <v>84</v>
      </c>
      <c r="J15" s="36">
        <v>0.8</v>
      </c>
    </row>
    <row r="16" spans="2:10" x14ac:dyDescent="0.25">
      <c r="B16" s="29" t="s">
        <v>75</v>
      </c>
      <c r="C16" s="36">
        <v>0.8</v>
      </c>
      <c r="I16" s="29" t="s">
        <v>75</v>
      </c>
      <c r="J16" s="36">
        <v>0.8</v>
      </c>
    </row>
    <row r="17" spans="2:14" x14ac:dyDescent="0.25">
      <c r="B17" s="29" t="s">
        <v>71</v>
      </c>
      <c r="C17" s="36">
        <v>0.8</v>
      </c>
      <c r="I17" s="29" t="s">
        <v>71</v>
      </c>
      <c r="J17" s="36">
        <v>0.8</v>
      </c>
    </row>
    <row r="18" spans="2:14" x14ac:dyDescent="0.25">
      <c r="B18" s="29" t="s">
        <v>77</v>
      </c>
      <c r="C18" s="36">
        <v>0.8</v>
      </c>
      <c r="I18" s="29" t="s">
        <v>77</v>
      </c>
      <c r="J18" s="36">
        <v>0.8</v>
      </c>
    </row>
    <row r="19" spans="2:14" x14ac:dyDescent="0.25">
      <c r="B19" s="29" t="s">
        <v>63</v>
      </c>
      <c r="C19" s="36">
        <v>0.8</v>
      </c>
      <c r="I19" s="29" t="s">
        <v>63</v>
      </c>
      <c r="J19" s="36">
        <v>0.8</v>
      </c>
    </row>
    <row r="20" spans="2:14" x14ac:dyDescent="0.25">
      <c r="B20" s="29" t="s">
        <v>68</v>
      </c>
      <c r="C20" s="36">
        <v>0.8</v>
      </c>
      <c r="F20" s="34" t="s">
        <v>98</v>
      </c>
      <c r="G20" s="35"/>
      <c r="I20" s="29" t="s">
        <v>68</v>
      </c>
      <c r="J20" s="36">
        <v>0.8</v>
      </c>
      <c r="M20" s="34" t="s">
        <v>98</v>
      </c>
      <c r="N20" s="35"/>
    </row>
    <row r="21" spans="2:14" x14ac:dyDescent="0.25">
      <c r="B21" s="29" t="s">
        <v>104</v>
      </c>
      <c r="C21" s="36">
        <v>0.4</v>
      </c>
      <c r="F21" s="29" t="s">
        <v>100</v>
      </c>
      <c r="G21" s="35">
        <v>0.7</v>
      </c>
      <c r="I21" s="29" t="s">
        <v>104</v>
      </c>
      <c r="J21" s="36">
        <v>0.4</v>
      </c>
      <c r="M21" s="29" t="s">
        <v>100</v>
      </c>
      <c r="N21" s="35">
        <v>0.7</v>
      </c>
    </row>
    <row r="22" spans="2:14" x14ac:dyDescent="0.25">
      <c r="B22" s="29" t="s">
        <v>90</v>
      </c>
      <c r="C22" s="36">
        <v>0.4</v>
      </c>
      <c r="F22" s="30" t="s">
        <v>108</v>
      </c>
      <c r="G22" s="35"/>
      <c r="I22" s="29" t="s">
        <v>90</v>
      </c>
      <c r="J22" s="36">
        <v>0.4</v>
      </c>
      <c r="M22" s="30" t="s">
        <v>108</v>
      </c>
      <c r="N22" s="35"/>
    </row>
    <row r="23" spans="2:14" x14ac:dyDescent="0.25">
      <c r="B23" s="29" t="s">
        <v>96</v>
      </c>
      <c r="C23" s="36">
        <v>0.4</v>
      </c>
      <c r="F23" s="29" t="s">
        <v>99</v>
      </c>
      <c r="G23" s="35">
        <v>0.7</v>
      </c>
      <c r="I23" s="29" t="s">
        <v>96</v>
      </c>
      <c r="J23" s="36">
        <v>0.4</v>
      </c>
      <c r="M23" s="29" t="s">
        <v>99</v>
      </c>
      <c r="N23" s="35">
        <v>0.7</v>
      </c>
    </row>
    <row r="24" spans="2:14" x14ac:dyDescent="0.25">
      <c r="B24" s="29" t="s">
        <v>97</v>
      </c>
      <c r="C24" s="36">
        <v>0.4</v>
      </c>
      <c r="F24" s="30" t="s">
        <v>105</v>
      </c>
      <c r="G24" s="35">
        <v>0.4</v>
      </c>
      <c r="I24" s="29" t="s">
        <v>97</v>
      </c>
      <c r="J24" s="36">
        <v>0.4</v>
      </c>
      <c r="M24" s="30" t="s">
        <v>105</v>
      </c>
      <c r="N24" s="35">
        <v>0.4</v>
      </c>
    </row>
    <row r="25" spans="2:14" x14ac:dyDescent="0.25">
      <c r="B25" s="29" t="s">
        <v>89</v>
      </c>
      <c r="C25" s="36">
        <v>0.4</v>
      </c>
      <c r="F25" s="29" t="s">
        <v>59</v>
      </c>
      <c r="G25" s="35">
        <v>0.35</v>
      </c>
      <c r="I25" s="29" t="s">
        <v>89</v>
      </c>
      <c r="J25" s="36">
        <v>0.4</v>
      </c>
      <c r="M25" s="29" t="s">
        <v>59</v>
      </c>
      <c r="N25" s="35">
        <v>0.35</v>
      </c>
    </row>
    <row r="26" spans="2:14" x14ac:dyDescent="0.25">
      <c r="B26" s="29" t="s">
        <v>66</v>
      </c>
      <c r="C26" s="36">
        <v>0.4</v>
      </c>
      <c r="F26" s="29" t="s">
        <v>106</v>
      </c>
      <c r="G26" s="35">
        <v>0.4</v>
      </c>
      <c r="I26" s="29" t="s">
        <v>66</v>
      </c>
      <c r="J26" s="36">
        <v>0.4</v>
      </c>
      <c r="M26" s="29" t="s">
        <v>106</v>
      </c>
      <c r="N26" s="35">
        <v>0.4</v>
      </c>
    </row>
    <row r="27" spans="2:14" x14ac:dyDescent="0.25">
      <c r="B27" s="29" t="s">
        <v>95</v>
      </c>
      <c r="C27" s="36">
        <v>0.4</v>
      </c>
      <c r="I27" s="29" t="s">
        <v>95</v>
      </c>
      <c r="J27" s="36">
        <v>0.4</v>
      </c>
    </row>
    <row r="28" spans="2:14" x14ac:dyDescent="0.25">
      <c r="B28" s="29" t="s">
        <v>92</v>
      </c>
      <c r="C28" s="36">
        <v>0.8</v>
      </c>
      <c r="I28" s="29" t="s">
        <v>92</v>
      </c>
      <c r="J28" s="36">
        <v>0.8</v>
      </c>
    </row>
    <row r="29" spans="2:14" x14ac:dyDescent="0.25">
      <c r="B29" s="29" t="s">
        <v>64</v>
      </c>
      <c r="C29" s="36">
        <v>0.4</v>
      </c>
      <c r="I29" s="29" t="s">
        <v>64</v>
      </c>
      <c r="J29" s="36">
        <v>0.4</v>
      </c>
    </row>
    <row r="30" spans="2:14" x14ac:dyDescent="0.25">
      <c r="B30" s="29" t="s">
        <v>60</v>
      </c>
      <c r="C30" s="36">
        <v>0.4</v>
      </c>
      <c r="I30" s="29" t="s">
        <v>60</v>
      </c>
      <c r="J30" s="36">
        <v>0.4</v>
      </c>
    </row>
    <row r="31" spans="2:14" x14ac:dyDescent="0.25">
      <c r="B31" s="29" t="s">
        <v>101</v>
      </c>
      <c r="C31" s="36">
        <v>0.8</v>
      </c>
      <c r="I31" s="29" t="s">
        <v>101</v>
      </c>
      <c r="J31" s="36">
        <v>0.8</v>
      </c>
    </row>
    <row r="32" spans="2:14" x14ac:dyDescent="0.25">
      <c r="B32" s="29" t="s">
        <v>79</v>
      </c>
      <c r="C32" s="36">
        <v>0.8</v>
      </c>
      <c r="I32" s="29" t="s">
        <v>79</v>
      </c>
      <c r="J32" s="36">
        <v>0.8</v>
      </c>
    </row>
    <row r="33" spans="2:10" x14ac:dyDescent="0.25">
      <c r="B33" s="29" t="s">
        <v>85</v>
      </c>
      <c r="C33" s="36">
        <v>0.8</v>
      </c>
      <c r="I33" s="29" t="s">
        <v>85</v>
      </c>
      <c r="J33" s="36">
        <v>0.8</v>
      </c>
    </row>
    <row r="34" spans="2:10" x14ac:dyDescent="0.25">
      <c r="B34" s="29" t="s">
        <v>86</v>
      </c>
      <c r="C34" s="36">
        <v>0.8</v>
      </c>
      <c r="I34" s="29" t="s">
        <v>86</v>
      </c>
      <c r="J34" s="36">
        <v>0.8</v>
      </c>
    </row>
    <row r="35" spans="2:10" x14ac:dyDescent="0.25">
      <c r="B35" s="29" t="s">
        <v>78</v>
      </c>
      <c r="C35" s="36">
        <v>0.8</v>
      </c>
      <c r="I35" s="29" t="s">
        <v>78</v>
      </c>
      <c r="J35" s="36">
        <v>0.8</v>
      </c>
    </row>
    <row r="36" spans="2:10" x14ac:dyDescent="0.25">
      <c r="B36" s="29" t="s">
        <v>72</v>
      </c>
      <c r="C36" s="36">
        <v>0.8</v>
      </c>
      <c r="I36" s="29" t="s">
        <v>72</v>
      </c>
      <c r="J36" s="36">
        <v>0.8</v>
      </c>
    </row>
    <row r="37" spans="2:10" x14ac:dyDescent="0.25">
      <c r="B37" s="29" t="s">
        <v>87</v>
      </c>
      <c r="C37" s="36">
        <v>0.4</v>
      </c>
      <c r="I37" s="29" t="s">
        <v>87</v>
      </c>
      <c r="J37" s="36">
        <v>0.4</v>
      </c>
    </row>
    <row r="38" spans="2:10" x14ac:dyDescent="0.25">
      <c r="B38" s="29" t="s">
        <v>93</v>
      </c>
      <c r="C38" s="36">
        <v>0.4</v>
      </c>
      <c r="I38" s="29" t="s">
        <v>93</v>
      </c>
      <c r="J38" s="36">
        <v>0.4</v>
      </c>
    </row>
    <row r="39" spans="2:10" x14ac:dyDescent="0.25">
      <c r="B39" s="29" t="s">
        <v>103</v>
      </c>
      <c r="C39" s="36">
        <v>0.4</v>
      </c>
      <c r="I39" s="29" t="s">
        <v>103</v>
      </c>
      <c r="J39" s="36">
        <v>0.4</v>
      </c>
    </row>
    <row r="40" spans="2:10" x14ac:dyDescent="0.25">
      <c r="B40" s="30" t="s">
        <v>107</v>
      </c>
      <c r="C40" s="36">
        <v>0.4</v>
      </c>
      <c r="I40" s="30" t="s">
        <v>107</v>
      </c>
      <c r="J40" s="36">
        <v>0.4</v>
      </c>
    </row>
    <row r="41" spans="2:10" x14ac:dyDescent="0.25">
      <c r="B41" s="29" t="s">
        <v>102</v>
      </c>
      <c r="C41" s="36">
        <v>0.8</v>
      </c>
      <c r="I41" s="29" t="s">
        <v>102</v>
      </c>
      <c r="J41" s="36">
        <v>0.8</v>
      </c>
    </row>
    <row r="42" spans="2:10" x14ac:dyDescent="0.25">
      <c r="B42" s="29" t="s">
        <v>76</v>
      </c>
      <c r="C42" s="36">
        <v>0.4</v>
      </c>
      <c r="I42" s="29" t="s">
        <v>76</v>
      </c>
      <c r="J42" s="36">
        <v>0.4</v>
      </c>
    </row>
    <row r="43" spans="2:10" x14ac:dyDescent="0.25">
      <c r="B43" s="29" t="s">
        <v>80</v>
      </c>
      <c r="C43" s="36">
        <v>0.4</v>
      </c>
      <c r="I43" s="29" t="s">
        <v>80</v>
      </c>
      <c r="J43" s="36">
        <v>0.4</v>
      </c>
    </row>
    <row r="44" spans="2:10" x14ac:dyDescent="0.25">
      <c r="B44" s="29" t="s">
        <v>83</v>
      </c>
      <c r="C44" s="36">
        <v>0.4</v>
      </c>
      <c r="I44" s="29" t="s">
        <v>83</v>
      </c>
      <c r="J44" s="36">
        <v>0.4</v>
      </c>
    </row>
    <row r="45" spans="2:10" x14ac:dyDescent="0.25">
      <c r="B45" s="29" t="s">
        <v>82</v>
      </c>
      <c r="C45" s="36">
        <v>0.8</v>
      </c>
      <c r="I45" s="29" t="s">
        <v>82</v>
      </c>
      <c r="J45" s="36">
        <v>0.8</v>
      </c>
    </row>
    <row r="46" spans="2:10" x14ac:dyDescent="0.25">
      <c r="B46" s="29" t="s">
        <v>81</v>
      </c>
      <c r="C46" s="36">
        <v>0.8</v>
      </c>
      <c r="I46" s="29" t="s">
        <v>81</v>
      </c>
      <c r="J46" s="36">
        <v>0.8</v>
      </c>
    </row>
    <row r="47" spans="2:10" x14ac:dyDescent="0.25">
      <c r="B47" s="29" t="s">
        <v>67</v>
      </c>
      <c r="C47" s="36">
        <v>0.8</v>
      </c>
      <c r="I47" s="29" t="s">
        <v>67</v>
      </c>
      <c r="J47" s="36">
        <v>0.8</v>
      </c>
    </row>
    <row r="48" spans="2:10" x14ac:dyDescent="0.25">
      <c r="B48" s="29" t="s">
        <v>74</v>
      </c>
      <c r="C48" s="36">
        <v>0.8</v>
      </c>
      <c r="I48" s="29" t="s">
        <v>74</v>
      </c>
      <c r="J48" s="36">
        <v>0.8</v>
      </c>
    </row>
    <row r="49" spans="2:14" x14ac:dyDescent="0.25">
      <c r="B49" s="29" t="s">
        <v>94</v>
      </c>
      <c r="C49" s="36">
        <v>0.4</v>
      </c>
      <c r="I49" s="29" t="s">
        <v>94</v>
      </c>
      <c r="J49" s="36">
        <v>0.4</v>
      </c>
    </row>
    <row r="50" spans="2:14" x14ac:dyDescent="0.25">
      <c r="B50" s="29" t="s">
        <v>73</v>
      </c>
      <c r="C50" s="36">
        <v>0.8</v>
      </c>
      <c r="I50" s="29" t="s">
        <v>73</v>
      </c>
      <c r="J50" s="36">
        <v>0.8</v>
      </c>
    </row>
    <row r="51" spans="2:14" x14ac:dyDescent="0.25">
      <c r="J51" s="35"/>
    </row>
    <row r="52" spans="2:14" x14ac:dyDescent="0.25">
      <c r="J52" s="35"/>
    </row>
    <row r="53" spans="2:14" x14ac:dyDescent="0.25">
      <c r="F53" s="270" t="s">
        <v>121</v>
      </c>
      <c r="G53" s="270"/>
      <c r="J53" s="35"/>
      <c r="M53" s="270" t="s">
        <v>121</v>
      </c>
      <c r="N53" s="270"/>
    </row>
    <row r="54" spans="2:14" x14ac:dyDescent="0.25">
      <c r="F54" s="29" t="s">
        <v>118</v>
      </c>
      <c r="G54" s="40">
        <f>IF(Outils!$E$12&lt;131,(0.24*Outils!$E$12*Outils!$E$20),(0.21*Outils!$E$12*Outils!$E$20))</f>
        <v>11.52</v>
      </c>
      <c r="J54" s="35"/>
      <c r="M54" s="29" t="s">
        <v>118</v>
      </c>
      <c r="N54" s="40">
        <f>IF(Outils!$E$12&lt;130,(0.24*Outils!$E$12*Outils!$E$20),(0.21*Outils!$E$12*Outils!$E$20))</f>
        <v>11.52</v>
      </c>
    </row>
    <row r="55" spans="2:14" x14ac:dyDescent="0.25">
      <c r="B55" s="270" t="s">
        <v>115</v>
      </c>
      <c r="C55" s="270"/>
      <c r="F55" s="29" t="s">
        <v>120</v>
      </c>
      <c r="G55" s="41">
        <f>IF(Outils!$E$10="",IF((Outils!$E$4-Outils!$E$6)+Outils!$E$9&gt;10,Outils!$D$33*(POWER(0.9,Outils!$D$31)),Outils!$D$33*0.8*(POWER(0.9,Outils!$D$31-1))),Outils!$E$10)</f>
        <v>5308.3538132169106</v>
      </c>
      <c r="I55" s="270" t="s">
        <v>115</v>
      </c>
      <c r="J55" s="270"/>
      <c r="M55" s="29" t="s">
        <v>120</v>
      </c>
      <c r="N55" s="41">
        <f>IF(Outils!$E$10="",IF((Outils!$E$4-Outils!$E$6)+Outils!$E$9&gt;10,Outils!$D$33*(POWER(0.9,Outils!$D$31)),Outils!$D$33*0.8*(POWER(0.9,Outils!$D$31-1))),Outils!$E$10)</f>
        <v>5308.3538132169106</v>
      </c>
    </row>
    <row r="56" spans="2:14" x14ac:dyDescent="0.25">
      <c r="B56" s="29" t="s">
        <v>113</v>
      </c>
      <c r="C56" s="29">
        <f>IF(Automoteur!$E$12&lt;131,(0.24*Automoteur!$E$12*Automoteur!$E$20),IF(Automoteur!$E$12&gt;130,(0.21*Automoteur!$E$12*0.5)))</f>
        <v>10.079999999999998</v>
      </c>
      <c r="F56" s="29" t="s">
        <v>54</v>
      </c>
      <c r="G56" s="42">
        <f>IF(Outils!E5=Sources!B34,80%,IF(Outils!E5=Sources!B33,80%,IF(Outils!E5=Sources!B11,80%,IF(Outils!E5=Sources!B13,80%,IF(Outils!E5=Sources!B14,80%,IF(Outils!E5=Sources!B15,80%,IF(Outils!E5=Sources!B16,80%,IF(Outils!E5=Sources!B17,80%,IF(Outils!E5=Sources!B18,80%,IF(Outils!E5=Sources!B19,80%,IF(Outils!E5=Sources!B20,80%,IF(Outils!E5=Sources!B28,80%,IF(Outils!E5=Sources!B31,80%,IF(Outils!E5=Sources!B32,80%,IF(Outils!E5=Sources!B35,80%,IF(Outils!E5=Sources!B36,80%,IF(Outils!E5=Sources!B41,80%,IF(Outils!E5=Sources!B45,80%,IF(Outils!E5=Sources!B46,80%,IF(Outils!E5=Sources!B47,80%,IF(Outils!E5=Sources!B48,80%,IF(Outils!E5=Sources!B50,80%,40%))))))))))))))))))))))</f>
        <v>0.4</v>
      </c>
      <c r="I56" s="29" t="s">
        <v>113</v>
      </c>
      <c r="J56" s="29">
        <f>IF(Automoteur!$E$12&lt;131,(0.24*Automoteur!$E$12*Automoteur!$E$20),IF(Automoteur!$E$12&gt;130,(0.21*Automoteur!$E$12*0.5)))</f>
        <v>10.079999999999998</v>
      </c>
      <c r="M56" s="29" t="s">
        <v>54</v>
      </c>
      <c r="N56" s="42" t="e">
        <f>IF(Outils!#REF!=Sources!I34,80%,IF(Outils!#REF!=Sources!I33,80%,IF(Outils!#REF!=Sources!I11,80%,IF(Outils!#REF!=Sources!I13,80%,IF(Outils!#REF!=Sources!I14,80%,IF(Outils!#REF!=Sources!I15,80%,IF(Outils!#REF!=Sources!I16,80%,IF(Outils!#REF!=Sources!I17,80%,IF(Outils!#REF!=Sources!I18,80%,IF(Outils!#REF!=Sources!I19,80%,IF(Outils!#REF!=Sources!I20,80%,IF(Outils!#REF!=Sources!I28,80%,IF(Outils!#REF!=Sources!I31,80%,IF(Outils!#REF!=Sources!I32,80%,IF(Outils!#REF!=Sources!I35,80%,IF(Outils!#REF!=Sources!I36,80%,IF(Outils!#REF!=Sources!I41,80%,IF(Outils!#REF!=Sources!I45,80%,IF(Outils!#REF!=Sources!I46,80%,IF(Outils!#REF!=Sources!I47,80%,IF(Outils!#REF!=Sources!I48,80%,IF(Outils!#REF!=Sources!I50,80%,40%))))))))))))))))))))))</f>
        <v>#REF!</v>
      </c>
    </row>
    <row r="57" spans="2:14" x14ac:dyDescent="0.25">
      <c r="B57" s="29" t="s">
        <v>114</v>
      </c>
      <c r="C57" s="29">
        <f>IF(Automoteur!$E$5=Sources!F22,12,Sources!C56)</f>
        <v>10.079999999999998</v>
      </c>
      <c r="F57" s="29" t="s">
        <v>35</v>
      </c>
      <c r="G57" s="43">
        <f>Outils!$E$4-Outils!$E$7</f>
        <v>7</v>
      </c>
      <c r="I57" s="29" t="s">
        <v>114</v>
      </c>
      <c r="J57" s="29">
        <f>IF(Automoteur!$E$5=Sources!M22,12,Sources!J56)</f>
        <v>10.079999999999998</v>
      </c>
      <c r="M57" s="29" t="s">
        <v>35</v>
      </c>
      <c r="N57" s="43">
        <f>Outils!$E$4-Outils!$E$7</f>
        <v>7</v>
      </c>
    </row>
    <row r="58" spans="2:14" x14ac:dyDescent="0.25">
      <c r="B58" s="29" t="s">
        <v>117</v>
      </c>
      <c r="C58" s="36">
        <f>IF($E$5=Sources!$F$21,70%,IF(Automoteur!$E$5=Sources!$F$23,70%,IF(Automoteur!$E$5=Sources!$F$24,40%,IF(Automoteur!$E$5=Sources!$F$25,35%,IF(Automoteur!$E$5=Sources!$F$26,40%)))))</f>
        <v>0.35</v>
      </c>
      <c r="F58" s="29" t="s">
        <v>62</v>
      </c>
      <c r="G58" s="43">
        <f>Outils!$E$9</f>
        <v>7</v>
      </c>
      <c r="I58" s="29" t="s">
        <v>117</v>
      </c>
      <c r="J58" s="36">
        <f>IF($E$5=Sources!$F$21,70%,IF(Automoteur!$E$5=Sources!$F$23,70%,IF(Automoteur!$E$5=Sources!$F$24,40%,IF(Automoteur!$E$5=Sources!$F$25,35%,IF(Automoteur!$E$5=Sources!$F$26,40%)))))</f>
        <v>0.35</v>
      </c>
      <c r="M58" s="29" t="s">
        <v>62</v>
      </c>
      <c r="N58" s="43">
        <f>Outils!$E$9</f>
        <v>7</v>
      </c>
    </row>
    <row r="59" spans="2:14" x14ac:dyDescent="0.25">
      <c r="B59" s="29" t="s">
        <v>116</v>
      </c>
      <c r="C59" s="29">
        <f>IF(Automoteur!E12&lt;131,0.35,IF(Automoteur!E12&gt;130,0.5))</f>
        <v>0.35</v>
      </c>
      <c r="F59" s="29" t="s">
        <v>36</v>
      </c>
      <c r="G59" s="43">
        <f>Outils!$E$14</f>
        <v>500</v>
      </c>
      <c r="I59" s="29" t="s">
        <v>116</v>
      </c>
      <c r="J59" s="29" t="e">
        <f>IF(Automoteur!#REF!&lt;131,0.35,IF(Automoteur!#REF!&gt;130,0.5))</f>
        <v>#REF!</v>
      </c>
      <c r="M59" s="29" t="s">
        <v>36</v>
      </c>
      <c r="N59" s="43">
        <f>Outils!$E$14</f>
        <v>500</v>
      </c>
    </row>
    <row r="60" spans="2:14" x14ac:dyDescent="0.25">
      <c r="B60" s="29" t="s">
        <v>54</v>
      </c>
      <c r="C60" s="36">
        <f>IF(Automoteur!$E$5=Sources!$F$21,70%,IF(Automoteur!$E$5=Sources!$F$23,70%,IF(Automoteur!$E$5=Sources!$F$24,40%,IF(Automoteur!$E$5=Sources!$F$25,Sources!C59,IF(Automoteur!$E$5=Sources!$F$26,40%)))))</f>
        <v>0.35</v>
      </c>
      <c r="F60" s="29" t="s">
        <v>37</v>
      </c>
      <c r="G60" s="43">
        <f>Outils!$E$8*(POWER(1+Outils!$E$11,Outils!$D$30))</f>
        <v>11098.44912901779</v>
      </c>
      <c r="I60" s="29" t="s">
        <v>54</v>
      </c>
      <c r="J60" s="36" t="e">
        <f>IF(Automoteur!$E$5=Sources!$F$21,70%,IF(Automoteur!$E$5=Sources!$F$23,70%,IF(Automoteur!$E$5=Sources!$F$24,40%,IF(Automoteur!$E$5=Sources!$F$25,Sources!J59,IF(Automoteur!$E$5=Sources!$F$26,40%)))))</f>
        <v>#REF!</v>
      </c>
      <c r="M60" s="29" t="s">
        <v>37</v>
      </c>
      <c r="N60" s="43">
        <f>Outils!$E$8*(POWER(1+Outils!$E$11,Outils!$D$30))</f>
        <v>11098.44912901779</v>
      </c>
    </row>
    <row r="61" spans="2:14" x14ac:dyDescent="0.25">
      <c r="B61" s="29" t="s">
        <v>119</v>
      </c>
      <c r="C61" s="39">
        <f>IF(Automoteur!$E$10="",IF((Automoteur!$E$4-Automoteur!$E$6)&gt;10,Automoteur!$D$34*(POWER(0.9,Automoteur!$D$32)),Automoteur!$D$34*0.8*(POWER(0.9,Automoteur!$D$32-1))),Automoteur!$E$10)</f>
        <v>13706.466192997123</v>
      </c>
      <c r="F61" s="29" t="s">
        <v>41</v>
      </c>
      <c r="G61" s="40">
        <f>((Outils!$E$8/Outils!$E$9)/Outils!$E$14)</f>
        <v>2.8571428571428572</v>
      </c>
      <c r="I61" s="29" t="s">
        <v>119</v>
      </c>
      <c r="J61" s="39">
        <f>IF(Automoteur!$E$10="",IF((Automoteur!$E$4-Automoteur!$E$6)&gt;10,Automoteur!$D$34*(POWER(0.9,Automoteur!$D$32)),Automoteur!$D$34*0.8*(POWER(0.9,Automoteur!$D$32-1))),Automoteur!$E$10)</f>
        <v>13706.466192997123</v>
      </c>
      <c r="M61" s="29" t="s">
        <v>41</v>
      </c>
      <c r="N61" s="40">
        <f>((Outils!$E$8/Outils!$E$9)/Outils!$E$14)</f>
        <v>2.8571428571428572</v>
      </c>
    </row>
    <row r="62" spans="2:14" x14ac:dyDescent="0.25">
      <c r="B62" s="29" t="s">
        <v>35</v>
      </c>
      <c r="C62" s="47">
        <f>Automoteur!$E$4-Automoteur!$E$7</f>
        <v>4</v>
      </c>
      <c r="F62" s="29" t="s">
        <v>42</v>
      </c>
      <c r="G62" s="40">
        <f>(((Outils!$E$8*Outils!$E$15)/Outils!$E$14))</f>
        <v>0.32</v>
      </c>
      <c r="I62" s="29" t="s">
        <v>35</v>
      </c>
      <c r="J62" s="47">
        <f>Automoteur!$E$4-Automoteur!$E$7</f>
        <v>4</v>
      </c>
      <c r="M62" s="29" t="s">
        <v>42</v>
      </c>
      <c r="N62" s="40">
        <f>(((Outils!$E$8*Outils!$E$15)/Outils!$E$14))</f>
        <v>0.32</v>
      </c>
    </row>
    <row r="63" spans="2:14" x14ac:dyDescent="0.25">
      <c r="B63" s="29" t="s">
        <v>62</v>
      </c>
      <c r="C63" s="43">
        <f>Automoteur!$E$9</f>
        <v>7</v>
      </c>
      <c r="F63" s="29" t="s">
        <v>43</v>
      </c>
      <c r="G63" s="40">
        <f>Outils!$E$16/Outils!$E$14</f>
        <v>0.04</v>
      </c>
      <c r="I63" s="29" t="s">
        <v>62</v>
      </c>
      <c r="J63" s="43">
        <f>Automoteur!$E$9</f>
        <v>7</v>
      </c>
      <c r="M63" s="29" t="s">
        <v>43</v>
      </c>
      <c r="N63" s="40">
        <f>Outils!$E$16/Outils!$E$14</f>
        <v>0.04</v>
      </c>
    </row>
    <row r="64" spans="2:14" x14ac:dyDescent="0.25">
      <c r="B64" s="29" t="s">
        <v>36</v>
      </c>
      <c r="C64" s="43">
        <f>Automoteur!$E$14</f>
        <v>700</v>
      </c>
      <c r="F64" s="29" t="s">
        <v>46</v>
      </c>
      <c r="G64" s="40">
        <f>(Outils!$D$42/Outils!$E$21)*Outils!$E$19</f>
        <v>3.84</v>
      </c>
      <c r="I64" s="29" t="s">
        <v>36</v>
      </c>
      <c r="J64" s="43">
        <f>Automoteur!$E$14</f>
        <v>700</v>
      </c>
      <c r="M64" s="29" t="s">
        <v>46</v>
      </c>
      <c r="N64" s="40">
        <f>(Outils!$D$42/Outils!$E$21)*Outils!$E$19</f>
        <v>3.84</v>
      </c>
    </row>
    <row r="65" spans="2:14" x14ac:dyDescent="0.25">
      <c r="B65" s="29" t="s">
        <v>37</v>
      </c>
      <c r="C65" s="43">
        <f>Automoteur!$E$8*(POWER(1+Automoteur!$E$11,Automoteur!$D$31))</f>
        <v>28656.815866874986</v>
      </c>
      <c r="F65" s="29" t="s">
        <v>47</v>
      </c>
      <c r="G65" s="44">
        <f>Outils!$E$17/Outils!$E$14</f>
        <v>2</v>
      </c>
      <c r="I65" s="29" t="s">
        <v>37</v>
      </c>
      <c r="J65" s="43">
        <f>Automoteur!$E$8*(POWER(1+Automoteur!$E$11,Automoteur!$D$31))</f>
        <v>28656.815866874986</v>
      </c>
      <c r="M65" s="29" t="s">
        <v>47</v>
      </c>
      <c r="N65" s="44">
        <f>Outils!$E$17/Outils!$E$14</f>
        <v>2</v>
      </c>
    </row>
    <row r="66" spans="2:14" x14ac:dyDescent="0.25">
      <c r="B66" s="29" t="s">
        <v>41</v>
      </c>
      <c r="C66" s="40">
        <f>((Automoteur!$E$8/Automoteur!$E$9)/Automoteur!$E$14)</f>
        <v>5.5102040816326534</v>
      </c>
      <c r="F66" s="29" t="s">
        <v>48</v>
      </c>
      <c r="G66" s="45">
        <f>Outils!$E$18/Outils!$E$14</f>
        <v>0</v>
      </c>
      <c r="I66" s="29" t="s">
        <v>41</v>
      </c>
      <c r="J66" s="40">
        <f>((Automoteur!$E$8/Automoteur!$E$9)/Automoteur!$E$14)</f>
        <v>5.5102040816326534</v>
      </c>
      <c r="M66" s="29" t="s">
        <v>48</v>
      </c>
      <c r="N66" s="45">
        <f>Outils!$E$18/Outils!$E$14</f>
        <v>0</v>
      </c>
    </row>
    <row r="67" spans="2:14" x14ac:dyDescent="0.25">
      <c r="B67" s="29" t="s">
        <v>42</v>
      </c>
      <c r="C67" s="40">
        <f>(((Automoteur!$E$8*Automoteur!$E$15)/Automoteur!$E$14))</f>
        <v>1.2342857142857142</v>
      </c>
      <c r="F67" s="29" t="s">
        <v>50</v>
      </c>
      <c r="G67" s="44">
        <f>Outils!$E$37+Outils!$E$38+Outils!$E$39+Outils!$E$45+Outils!$E$46</f>
        <v>5.2171428571428571</v>
      </c>
      <c r="I67" s="29" t="s">
        <v>42</v>
      </c>
      <c r="J67" s="40">
        <f>(((Automoteur!$E$8*Automoteur!$E$15)/Automoteur!$E$14))</f>
        <v>1.2342857142857142</v>
      </c>
      <c r="M67" s="29" t="s">
        <v>50</v>
      </c>
      <c r="N67" s="44">
        <f>Outils!$E$37+Outils!$E$38+Outils!$E$39+Outils!$E$45+Outils!$E$46</f>
        <v>5.2171428571428571</v>
      </c>
    </row>
    <row r="68" spans="2:14" x14ac:dyDescent="0.25">
      <c r="B68" s="29" t="s">
        <v>43</v>
      </c>
      <c r="C68" s="40">
        <f>Automoteur!$E$16/Automoteur!$E$14</f>
        <v>0.7142857142857143</v>
      </c>
      <c r="F68" s="29" t="s">
        <v>51</v>
      </c>
      <c r="G68" s="41">
        <f>IF(Outils!$E$21="",Outils!$E$22,Outils!$E$22/Outils!$E$21)</f>
        <v>5.666666666666667</v>
      </c>
      <c r="I68" s="29" t="s">
        <v>43</v>
      </c>
      <c r="J68" s="40">
        <f>Automoteur!$E$16/Automoteur!$E$14</f>
        <v>0.7142857142857143</v>
      </c>
      <c r="M68" s="29" t="s">
        <v>51</v>
      </c>
      <c r="N68" s="41">
        <f>IF(Outils!$E$21="",Outils!$E$22,Outils!$E$22/Outils!$E$21)</f>
        <v>5.666666666666667</v>
      </c>
    </row>
    <row r="69" spans="2:14" x14ac:dyDescent="0.25">
      <c r="B69" s="29" t="s">
        <v>46</v>
      </c>
      <c r="C69" s="40">
        <f>(IF(Automoteur!$E$12&lt;130,(0.24*Automoteur!$E$12*Automoteur!$E$19*Automoteur!$E$20),(0.21*Automoteur!$E$12*Automoteur!$E$19*0.5)))</f>
        <v>12.6</v>
      </c>
      <c r="F69" s="29" t="s">
        <v>52</v>
      </c>
      <c r="G69" s="46">
        <f>Outils!$E$51+Outils!$E$52+Outils!$E$53</f>
        <v>14.723809523809525</v>
      </c>
      <c r="I69" s="29" t="s">
        <v>46</v>
      </c>
      <c r="J69" s="40">
        <f>(IF(Automoteur!$E$12&lt;130,(0.24*Automoteur!$E$12*Automoteur!$E$19*Automoteur!$E$20),(0.21*Automoteur!$E$12*Automoteur!$E$19*0.5)))</f>
        <v>12.6</v>
      </c>
      <c r="M69" s="29" t="s">
        <v>52</v>
      </c>
      <c r="N69" s="46">
        <f>Outils!$E$51+Outils!$E$52+Outils!$E$53</f>
        <v>14.723809523809525</v>
      </c>
    </row>
    <row r="70" spans="2:14" x14ac:dyDescent="0.25">
      <c r="B70" s="29" t="s">
        <v>47</v>
      </c>
      <c r="C70" s="44">
        <f>Automoteur!$E$17/Automoteur!$E$14</f>
        <v>0.7142857142857143</v>
      </c>
      <c r="F70" s="29" t="s">
        <v>46</v>
      </c>
      <c r="G70" s="45">
        <f>Outils!E44</f>
        <v>3.84</v>
      </c>
      <c r="I70" s="29" t="s">
        <v>47</v>
      </c>
      <c r="J70" s="44">
        <f>Automoteur!$E$17/Automoteur!$E$14</f>
        <v>0.7142857142857143</v>
      </c>
      <c r="M70" s="29" t="s">
        <v>46</v>
      </c>
      <c r="N70" s="45" t="e">
        <f>Outils!#REF!</f>
        <v>#REF!</v>
      </c>
    </row>
    <row r="71" spans="2:14" x14ac:dyDescent="0.25">
      <c r="B71" s="29" t="s">
        <v>48</v>
      </c>
      <c r="C71" s="45">
        <f>Automoteur!$E$18/Automoteur!$E$14</f>
        <v>0</v>
      </c>
      <c r="F71" s="29" t="s">
        <v>34</v>
      </c>
      <c r="G71" s="45" t="str">
        <f>Outils!E13</f>
        <v>ha</v>
      </c>
      <c r="I71" s="29" t="s">
        <v>48</v>
      </c>
      <c r="J71" s="45">
        <f>Automoteur!$E$18/Automoteur!$E$14</f>
        <v>0</v>
      </c>
      <c r="M71" s="29" t="s">
        <v>34</v>
      </c>
      <c r="N71" s="45" t="e">
        <f>Outils!#REF!</f>
        <v>#REF!</v>
      </c>
    </row>
    <row r="72" spans="2:14" x14ac:dyDescent="0.25">
      <c r="B72" s="29" t="s">
        <v>50</v>
      </c>
      <c r="C72" s="44">
        <f>Automoteur!$E$38+Automoteur!$E$39+Automoteur!$E$40+Automoteur!$E$46+Automoteur!$E$47</f>
        <v>8.1730612244897962</v>
      </c>
      <c r="F72" s="29" t="s">
        <v>122</v>
      </c>
      <c r="G72" s="45">
        <f>Outils!E4</f>
        <v>2022</v>
      </c>
      <c r="I72" s="29" t="s">
        <v>50</v>
      </c>
      <c r="J72" s="44">
        <f>Automoteur!$E$38+Automoteur!$E$39+Automoteur!$E$40+Automoteur!$E$46+Automoteur!$E$47</f>
        <v>8.1730612244897962</v>
      </c>
      <c r="M72" s="29" t="s">
        <v>122</v>
      </c>
      <c r="N72" s="45" t="e">
        <f>Outils!#REF!</f>
        <v>#REF!</v>
      </c>
    </row>
    <row r="73" spans="2:14" x14ac:dyDescent="0.25">
      <c r="B73" s="29" t="s">
        <v>51</v>
      </c>
      <c r="C73" s="41">
        <f>IF(Automoteur!$E$21="",Automoteur!$E$22,Automoteur!$E$22/Automoteur!$E$21)</f>
        <v>17</v>
      </c>
      <c r="I73" s="29" t="s">
        <v>51</v>
      </c>
      <c r="J73" s="41">
        <f>IF(Automoteur!$E$21="",Automoteur!$E$22,Automoteur!$E$22/Automoteur!$E$21)</f>
        <v>17</v>
      </c>
    </row>
    <row r="74" spans="2:14" x14ac:dyDescent="0.25">
      <c r="B74" s="29" t="s">
        <v>52</v>
      </c>
      <c r="C74" s="46">
        <f>Automoteur!$E$52+Automoteur!$E$53+Automoteur!$E$54</f>
        <v>37.773061224489794</v>
      </c>
      <c r="I74" s="29" t="s">
        <v>52</v>
      </c>
      <c r="J74" s="46">
        <f>Automoteur!$E$52+Automoteur!$E$53+Automoteur!$E$54</f>
        <v>37.773061224489794</v>
      </c>
    </row>
    <row r="75" spans="2:14" x14ac:dyDescent="0.25">
      <c r="B75" s="29" t="s">
        <v>46</v>
      </c>
      <c r="C75" s="45">
        <f>Automoteur!$E$45</f>
        <v>12.6</v>
      </c>
      <c r="I75" s="29" t="s">
        <v>46</v>
      </c>
      <c r="J75" s="45">
        <f>Automoteur!$E$45</f>
        <v>12.6</v>
      </c>
    </row>
    <row r="76" spans="2:14" x14ac:dyDescent="0.25">
      <c r="B76" s="29" t="s">
        <v>34</v>
      </c>
      <c r="C76" s="45" t="str">
        <f>Automoteur!$E$13</f>
        <v>heure</v>
      </c>
      <c r="I76" s="29" t="s">
        <v>34</v>
      </c>
      <c r="J76" s="45" t="str">
        <f>Automoteur!$E$13</f>
        <v>heure</v>
      </c>
    </row>
    <row r="77" spans="2:14" x14ac:dyDescent="0.25">
      <c r="B77" s="29" t="s">
        <v>122</v>
      </c>
      <c r="C77" s="45">
        <f>Automoteur!$E$4</f>
        <v>2022</v>
      </c>
      <c r="I77" s="29" t="s">
        <v>122</v>
      </c>
      <c r="J77" s="45">
        <f>Automoteur!$E$4</f>
        <v>2022</v>
      </c>
    </row>
    <row r="78" spans="2:14" x14ac:dyDescent="0.25">
      <c r="C78" s="37"/>
      <c r="J78" s="37"/>
    </row>
    <row r="79" spans="2:14" x14ac:dyDescent="0.25">
      <c r="C79" s="37"/>
      <c r="J79" s="37"/>
    </row>
    <row r="80" spans="2:14" x14ac:dyDescent="0.25">
      <c r="C80" s="37"/>
      <c r="J80" s="37"/>
    </row>
    <row r="81" spans="2:10" x14ac:dyDescent="0.25">
      <c r="B81" s="270" t="s">
        <v>124</v>
      </c>
      <c r="C81" s="270"/>
      <c r="I81" s="270" t="s">
        <v>124</v>
      </c>
      <c r="J81" s="270"/>
    </row>
    <row r="82" spans="2:10" x14ac:dyDescent="0.25">
      <c r="B82" s="29" t="s">
        <v>119</v>
      </c>
      <c r="C82" s="39">
        <f>IF(Exemple!$E$10="",IF((Exemple!$E$4-Exemple!$E$6)+Exemple!$E$9&gt;10,Exemple!$D$33*(POWER(0.9,Exemple!$D$31)),Exemple!$D$33*0.8*(POWER(0.9,Exemple!$D$31-1))),Exemple!$E$10)</f>
        <v>19456.082640016291</v>
      </c>
      <c r="I82" s="29" t="s">
        <v>119</v>
      </c>
      <c r="J82" s="39">
        <f>IF(Exemple!$E$10="",IF((Exemple!$E$4-Exemple!$E$6)+Exemple!$E$9&gt;10,Exemple!$D$33*(POWER(0.9,Exemple!$D$31)),Exemple!$D$33*0.8*(POWER(0.9,Exemple!$D$31-1))),Exemple!$E$10)</f>
        <v>19456.082640016291</v>
      </c>
    </row>
    <row r="83" spans="2:10" x14ac:dyDescent="0.25">
      <c r="B83" s="29" t="s">
        <v>35</v>
      </c>
      <c r="C83" s="47">
        <f>Exemple!E4-Exemple!E7</f>
        <v>12</v>
      </c>
      <c r="I83" s="29" t="s">
        <v>35</v>
      </c>
      <c r="J83" s="47">
        <f>Exemple!L4-Exemple!L7</f>
        <v>0</v>
      </c>
    </row>
    <row r="84" spans="2:10" x14ac:dyDescent="0.25">
      <c r="B84" s="29" t="s">
        <v>62</v>
      </c>
      <c r="C84" s="43">
        <f>Exemple!E9</f>
        <v>10</v>
      </c>
      <c r="I84" s="29" t="s">
        <v>62</v>
      </c>
      <c r="J84" s="43">
        <f>Exemple!L9</f>
        <v>0</v>
      </c>
    </row>
    <row r="85" spans="2:10" x14ac:dyDescent="0.25">
      <c r="B85" s="29" t="s">
        <v>36</v>
      </c>
      <c r="C85" s="43">
        <f>Exemple!E14</f>
        <v>500</v>
      </c>
      <c r="I85" s="29" t="s">
        <v>36</v>
      </c>
      <c r="J85" s="43">
        <f>Exemple!L14</f>
        <v>0</v>
      </c>
    </row>
    <row r="86" spans="2:10" x14ac:dyDescent="0.25">
      <c r="B86" s="29" t="s">
        <v>37</v>
      </c>
      <c r="C86" s="43">
        <f>Exemple!$E$8*(POWER(1+Exemple!$E$11,Exemple!$D$30))</f>
        <v>55799.500062109757</v>
      </c>
      <c r="I86" s="29" t="s">
        <v>37</v>
      </c>
      <c r="J86" s="43">
        <f>Exemple!$E$8*(POWER(1+Exemple!$E$11,Exemple!$D$30))</f>
        <v>55799.500062109757</v>
      </c>
    </row>
    <row r="87" spans="2:10" x14ac:dyDescent="0.25">
      <c r="B87" s="29" t="s">
        <v>41</v>
      </c>
      <c r="C87" s="40">
        <f>(Exemple!$E$8/Exemple!$E$9)/Exemple!$E$14</f>
        <v>9.3339999999999996</v>
      </c>
      <c r="I87" s="29" t="s">
        <v>41</v>
      </c>
      <c r="J87" s="40">
        <f>(Exemple!$E$8/Exemple!$E$9)/Exemple!$E$14</f>
        <v>9.3339999999999996</v>
      </c>
    </row>
    <row r="88" spans="2:10" x14ac:dyDescent="0.25">
      <c r="B88" s="29" t="s">
        <v>42</v>
      </c>
      <c r="C88" s="40">
        <f>(Exemple!$E$8*Exemple!$E$15)/Exemple!$E$14</f>
        <v>1.8668</v>
      </c>
      <c r="I88" s="29" t="s">
        <v>42</v>
      </c>
      <c r="J88" s="40">
        <f>(Exemple!$E$8*Exemple!$E$15)/Exemple!$E$14</f>
        <v>1.8668</v>
      </c>
    </row>
    <row r="89" spans="2:10" x14ac:dyDescent="0.25">
      <c r="B89" s="29" t="s">
        <v>43</v>
      </c>
      <c r="C89" s="40">
        <f>Exemple!$E$16/Exemple!$E$14</f>
        <v>1</v>
      </c>
      <c r="I89" s="29" t="s">
        <v>43</v>
      </c>
      <c r="J89" s="40">
        <f>Exemple!$E$16/Exemple!$E$14</f>
        <v>1</v>
      </c>
    </row>
    <row r="90" spans="2:10" x14ac:dyDescent="0.25">
      <c r="B90" s="29" t="s">
        <v>46</v>
      </c>
      <c r="C90" s="40">
        <f>IF(Exemple!$E$12&lt;130,(0.24*Exemple!$E$12*Exemple!$E$20),(0.21*Exemple!$E$12*0.5))</f>
        <v>8.3999999999999986</v>
      </c>
      <c r="I90" s="29" t="s">
        <v>46</v>
      </c>
      <c r="J90" s="40">
        <f>IF(Exemple!$E$12&lt;130,(0.24*Exemple!$E$12*Exemple!$E$20),(0.21*Exemple!$E$12*0.5))</f>
        <v>8.3999999999999986</v>
      </c>
    </row>
    <row r="91" spans="2:10" x14ac:dyDescent="0.25">
      <c r="B91" s="29" t="s">
        <v>47</v>
      </c>
      <c r="C91" s="44">
        <f>Exemple!$E$17/Exemple!$E$14</f>
        <v>1.04</v>
      </c>
      <c r="I91" s="29" t="s">
        <v>47</v>
      </c>
      <c r="J91" s="44">
        <f>Exemple!$E$17/Exemple!$E$14</f>
        <v>1.04</v>
      </c>
    </row>
    <row r="92" spans="2:10" x14ac:dyDescent="0.25">
      <c r="B92" s="29" t="s">
        <v>48</v>
      </c>
      <c r="C92" s="45">
        <f>Exemple!$E$18/Exemple!$E$14</f>
        <v>1.3</v>
      </c>
      <c r="I92" s="29" t="s">
        <v>48</v>
      </c>
      <c r="J92" s="45">
        <f>Exemple!$E$18/Exemple!$E$14</f>
        <v>1.3</v>
      </c>
    </row>
    <row r="93" spans="2:10" x14ac:dyDescent="0.25">
      <c r="B93" s="29" t="s">
        <v>50</v>
      </c>
      <c r="C93" s="44">
        <f>Exemple!$E$37+Exemple!$E$38+Exemple!$E$39+Exemple!$E$45+Exemple!$E$46</f>
        <v>14.540800000000001</v>
      </c>
      <c r="I93" s="29" t="s">
        <v>50</v>
      </c>
      <c r="J93" s="44">
        <f>Exemple!$E$37+Exemple!$E$38+Exemple!$E$39+Exemple!$E$45+Exemple!$E$46</f>
        <v>14.540800000000001</v>
      </c>
    </row>
    <row r="94" spans="2:10" x14ac:dyDescent="0.25">
      <c r="B94" s="29" t="s">
        <v>51</v>
      </c>
      <c r="C94" s="41">
        <f>IF(Exemple!$E$21="",Exemple!$E$22,Exemple!$E$22/Exemple!$E$21)</f>
        <v>17</v>
      </c>
      <c r="I94" s="29" t="s">
        <v>51</v>
      </c>
      <c r="J94" s="41">
        <f>IF(Exemple!$E$21="",Exemple!$E$22,Exemple!$E$22/Exemple!$E$21)</f>
        <v>17</v>
      </c>
    </row>
    <row r="95" spans="2:10" x14ac:dyDescent="0.25">
      <c r="B95" s="29" t="s">
        <v>52</v>
      </c>
      <c r="C95" s="46">
        <f>Exemple!$E$51+Exemple!$E$52+Exemple!$E$53</f>
        <v>42.040800000000004</v>
      </c>
      <c r="I95" s="29" t="s">
        <v>52</v>
      </c>
      <c r="J95" s="46">
        <f>Exemple!$E$51+Exemple!$E$52+Exemple!$E$53</f>
        <v>42.040800000000004</v>
      </c>
    </row>
    <row r="96" spans="2:10" x14ac:dyDescent="0.25">
      <c r="B96" s="48" t="s">
        <v>46</v>
      </c>
      <c r="C96" s="49">
        <f>(IF(Exemple!$E$12&lt;130,(0.24*Exemple!$E$12*Exemple!$E$19*Exemple!$E$20),(0.21*Exemple!$E$12*Exemple!$E$19*0.5)))</f>
        <v>10.5</v>
      </c>
      <c r="I96" s="48" t="s">
        <v>46</v>
      </c>
      <c r="J96" s="49">
        <f>(IF(Exemple!$E$12&lt;130,(0.24*Exemple!$E$12*Exemple!$E$19*Exemple!$E$20),(0.21*Exemple!$E$12*Exemple!$E$19*0.5)))</f>
        <v>10.5</v>
      </c>
    </row>
    <row r="97" spans="2:10" x14ac:dyDescent="0.25">
      <c r="B97" s="29" t="s">
        <v>34</v>
      </c>
      <c r="C97" s="45" t="str">
        <f>Exemple!$E$13</f>
        <v>heure</v>
      </c>
      <c r="I97" s="29" t="s">
        <v>34</v>
      </c>
      <c r="J97" s="45" t="str">
        <f>Exemple!$E$13</f>
        <v>heure</v>
      </c>
    </row>
    <row r="98" spans="2:10" x14ac:dyDescent="0.25">
      <c r="B98" s="29" t="s">
        <v>122</v>
      </c>
      <c r="C98" s="45">
        <f>Exemple!$E$4</f>
        <v>2022</v>
      </c>
      <c r="I98" s="29" t="s">
        <v>122</v>
      </c>
      <c r="J98" s="45">
        <f>Exemple!$E$4</f>
        <v>2022</v>
      </c>
    </row>
    <row r="99" spans="2:10" x14ac:dyDescent="0.25">
      <c r="B99" s="29" t="s">
        <v>46</v>
      </c>
      <c r="C99" s="38">
        <f>Exemple!E44</f>
        <v>10.5</v>
      </c>
      <c r="I99" s="29" t="s">
        <v>46</v>
      </c>
      <c r="J99" s="38">
        <f>Exemple!L44</f>
        <v>0</v>
      </c>
    </row>
    <row r="100" spans="2:10" x14ac:dyDescent="0.25">
      <c r="J100" s="35"/>
    </row>
    <row r="101" spans="2:10" x14ac:dyDescent="0.25">
      <c r="C101" s="37"/>
      <c r="J101" s="37"/>
    </row>
    <row r="102" spans="2:10" x14ac:dyDescent="0.25">
      <c r="C102" s="37"/>
      <c r="J102" s="37"/>
    </row>
    <row r="103" spans="2:10" x14ac:dyDescent="0.25">
      <c r="C103" s="37"/>
      <c r="J103" s="37"/>
    </row>
    <row r="104" spans="2:10" x14ac:dyDescent="0.25">
      <c r="C104" s="37"/>
      <c r="J104" s="37"/>
    </row>
    <row r="105" spans="2:10" x14ac:dyDescent="0.25">
      <c r="C105" s="37"/>
      <c r="J105" s="37"/>
    </row>
    <row r="106" spans="2:10" x14ac:dyDescent="0.25">
      <c r="C106" s="37"/>
      <c r="J106" s="37"/>
    </row>
    <row r="107" spans="2:10" x14ac:dyDescent="0.25">
      <c r="C107" s="37"/>
      <c r="J107" s="37"/>
    </row>
    <row r="108" spans="2:10" x14ac:dyDescent="0.25">
      <c r="C108" s="37"/>
      <c r="J108" s="37"/>
    </row>
    <row r="109" spans="2:10" x14ac:dyDescent="0.25">
      <c r="C109" s="37"/>
      <c r="J109" s="37"/>
    </row>
    <row r="110" spans="2:10" x14ac:dyDescent="0.25">
      <c r="C110" s="37"/>
      <c r="J110" s="37"/>
    </row>
    <row r="111" spans="2:10" x14ac:dyDescent="0.25">
      <c r="C111" s="37"/>
      <c r="J111" s="37"/>
    </row>
    <row r="112" spans="2:10" x14ac:dyDescent="0.25">
      <c r="C112" s="37"/>
      <c r="J112" s="37"/>
    </row>
    <row r="113" spans="3:10" x14ac:dyDescent="0.25">
      <c r="C113" s="37"/>
      <c r="J113" s="37"/>
    </row>
    <row r="114" spans="3:10" x14ac:dyDescent="0.25">
      <c r="C114" s="37"/>
      <c r="J114" s="37"/>
    </row>
    <row r="115" spans="3:10" x14ac:dyDescent="0.25">
      <c r="C115" s="37"/>
      <c r="J115" s="37"/>
    </row>
    <row r="116" spans="3:10" x14ac:dyDescent="0.25">
      <c r="C116" s="37"/>
      <c r="J116" s="37"/>
    </row>
    <row r="117" spans="3:10" x14ac:dyDescent="0.25">
      <c r="C117" s="37"/>
      <c r="J117" s="37"/>
    </row>
    <row r="118" spans="3:10" x14ac:dyDescent="0.25">
      <c r="C118" s="37"/>
      <c r="J118" s="37"/>
    </row>
    <row r="119" spans="3:10" x14ac:dyDescent="0.25">
      <c r="C119" s="37"/>
      <c r="J119" s="37"/>
    </row>
    <row r="120" spans="3:10" x14ac:dyDescent="0.25">
      <c r="C120" s="37"/>
      <c r="J120" s="37"/>
    </row>
    <row r="121" spans="3:10" x14ac:dyDescent="0.25">
      <c r="C121" s="37"/>
      <c r="J121" s="37"/>
    </row>
    <row r="122" spans="3:10" x14ac:dyDescent="0.25">
      <c r="C122" s="37"/>
      <c r="J122" s="37"/>
    </row>
    <row r="123" spans="3:10" x14ac:dyDescent="0.25">
      <c r="C123" s="37"/>
      <c r="J123" s="37"/>
    </row>
    <row r="124" spans="3:10" x14ac:dyDescent="0.25">
      <c r="C124" s="37"/>
      <c r="J124" s="37"/>
    </row>
    <row r="125" spans="3:10" x14ac:dyDescent="0.25">
      <c r="C125" s="37"/>
      <c r="J125" s="37"/>
    </row>
    <row r="126" spans="3:10" x14ac:dyDescent="0.25">
      <c r="C126" s="37"/>
    </row>
    <row r="127" spans="3:10" x14ac:dyDescent="0.25">
      <c r="C127" s="37"/>
    </row>
    <row r="128" spans="3:10" x14ac:dyDescent="0.25">
      <c r="C128" s="37"/>
    </row>
    <row r="129" spans="3:3" x14ac:dyDescent="0.25">
      <c r="C129" s="37"/>
    </row>
    <row r="130" spans="3:3" x14ac:dyDescent="0.25">
      <c r="C130" s="37"/>
    </row>
    <row r="131" spans="3:3" x14ac:dyDescent="0.25">
      <c r="C131" s="37"/>
    </row>
    <row r="132" spans="3:3" x14ac:dyDescent="0.25">
      <c r="C132" s="37"/>
    </row>
    <row r="133" spans="3:3" x14ac:dyDescent="0.25">
      <c r="C133" s="37"/>
    </row>
  </sheetData>
  <sheetProtection algorithmName="SHA-512" hashValue="6nrzBsjXEj0fXyMzgtAy3mToGSAX0tgoa0z3Iybx2AQvJzGiqSA8VE5X97CsNn6fezeNHh0EhjLd8h7ubiFFjg==" saltValue="YAUAtqAhjQt05poSuwTd6A==" spinCount="100000" sheet="1" objects="1" scenarios="1" selectLockedCells="1"/>
  <sortState ref="F21:G26">
    <sortCondition ref="F21"/>
  </sortState>
  <mergeCells count="6">
    <mergeCell ref="B55:C55"/>
    <mergeCell ref="F53:G53"/>
    <mergeCell ref="B81:C81"/>
    <mergeCell ref="M53:N53"/>
    <mergeCell ref="I55:J55"/>
    <mergeCell ref="I81:J8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Notice</vt:lpstr>
      <vt:lpstr>Exemple</vt:lpstr>
      <vt:lpstr>Automoteur</vt:lpstr>
      <vt:lpstr>Outils</vt:lpstr>
      <vt:lpstr>Sources</vt:lpstr>
    </vt:vector>
  </TitlesOfParts>
  <Company>CA19</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Cedric PARAPEL</dc:creator>
  <cp:lastModifiedBy>Cedric PARAPEL</cp:lastModifiedBy>
  <dcterms:created xsi:type="dcterms:W3CDTF">2022-06-14T11:50:45Z</dcterms:created>
  <dcterms:modified xsi:type="dcterms:W3CDTF">2022-12-20T10:05:19Z</dcterms:modified>
</cp:coreProperties>
</file>